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0" yWindow="40" windowWidth="24640" windowHeight="15340" activeTab="5"/>
  </bookViews>
  <sheets>
    <sheet name="Overview" sheetId="1" r:id="rId1"/>
    <sheet name="Schedule " sheetId="2" r:id="rId2"/>
    <sheet name="Workplan" sheetId="3" r:id="rId3"/>
    <sheet name="Teams" sheetId="4" r:id="rId4"/>
    <sheet name="Assignments" sheetId="5" r:id="rId5"/>
    <sheet name="Budget" sheetId="6" r:id="rId6"/>
  </sheets>
  <definedNames>
    <definedName name="_xlnm.Print_Area" localSheetId="4">'Assignments'!$A$1:$N$12</definedName>
    <definedName name="_xlnm.Print_Area" localSheetId="3">'Teams'!$A$1:$G$61</definedName>
    <definedName name="_xlnm.Print_Titles" localSheetId="4">'Assignments'!$1:$3</definedName>
  </definedNames>
  <calcPr fullCalcOnLoad="1"/>
</workbook>
</file>

<file path=xl/sharedStrings.xml><?xml version="1.0" encoding="utf-8"?>
<sst xmlns="http://schemas.openxmlformats.org/spreadsheetml/2006/main" count="682" uniqueCount="338">
  <si>
    <t>Finalize deposition designations for Alpha Group witnesses</t>
  </si>
  <si>
    <t>Expert Adversary-2</t>
  </si>
  <si>
    <t>Expert Adversary-3</t>
  </si>
  <si>
    <t>Expert Adversary-4</t>
  </si>
  <si>
    <t>Expert Adversary-5</t>
  </si>
  <si>
    <t>resource alternatives (2)</t>
  </si>
  <si>
    <t xml:space="preserve">  - scope of work</t>
  </si>
  <si>
    <t xml:space="preserve">  - definition of success</t>
  </si>
  <si>
    <t>(from law firm perspective)</t>
  </si>
  <si>
    <t>Total Est Hours</t>
  </si>
  <si>
    <t>Total Est Fees (US$)</t>
  </si>
  <si>
    <t>FEES (US$)</t>
  </si>
  <si>
    <t>FEES</t>
  </si>
  <si>
    <t>TOTAL FEES</t>
  </si>
  <si>
    <t>Costs Per Week</t>
  </si>
  <si>
    <t>Average cost of cross exam script</t>
  </si>
  <si>
    <t>Written description and sketches</t>
  </si>
  <si>
    <t>Exhibit list</t>
  </si>
  <si>
    <t>Written list</t>
  </si>
  <si>
    <t>Discuss with Partner A and other teams to determine which witnesses will be needed at trial</t>
  </si>
  <si>
    <t>Lists team</t>
  </si>
  <si>
    <t>Written List of Witnesses</t>
  </si>
  <si>
    <t>Written List</t>
  </si>
  <si>
    <t>Discuss with Partner A and other teams to determine which exhibits will be needed at trial</t>
  </si>
  <si>
    <t>Finalize direct examinations W9, W10, W11, W12</t>
  </si>
  <si>
    <t>TRIAL PREP (MATTER TYPE) - PROPOSED BUDGET - FEE/COST ANALYSIS ASSUMPTIONS</t>
  </si>
  <si>
    <t>Staffing Ratios</t>
  </si>
  <si>
    <t xml:space="preserve">should reflect </t>
  </si>
  <si>
    <t>(from client perspective)</t>
  </si>
  <si>
    <t>skills, expertise</t>
  </si>
  <si>
    <t>risk and complexity (1)</t>
  </si>
  <si>
    <t xml:space="preserve">(1) Based on </t>
  </si>
  <si>
    <t>Total Cost of Cross Exam Scripts</t>
  </si>
  <si>
    <t>Lists</t>
  </si>
  <si>
    <t>Grph&amp;Ex</t>
  </si>
  <si>
    <t>Cross-examinations finalized for:  ExAds 3-7</t>
  </si>
  <si>
    <t>Cross-examinations finalized for:  ExAds 8-10</t>
  </si>
  <si>
    <t>Cross-examinations finalized for:  W-Ad 6 through 8</t>
  </si>
  <si>
    <t>Cross-examinations finalized for:  ExAd-1 and ExAd-2</t>
  </si>
  <si>
    <t>PRE-TRIAL SCHEDULE PHASE III (DEADLINES IMPOSED BY COURT)</t>
  </si>
  <si>
    <t>Staff</t>
  </si>
  <si>
    <t>Week 9</t>
  </si>
  <si>
    <t>Beginning of Phase III - Court Imposed Deadlines</t>
  </si>
  <si>
    <t>STEP NO.</t>
  </si>
  <si>
    <t>TIMELINE</t>
  </si>
  <si>
    <t>Finalize cross exam for:  ExAd-3, ExAd-4, ExAd-5, ExAd-6, ExAd-7</t>
  </si>
  <si>
    <t>Finalize cross-exam of W-Ad6, W-Ad7, W-Ad8</t>
  </si>
  <si>
    <t>Hourly Rate (US$)</t>
  </si>
  <si>
    <t>Beta Team (35% Partner A, 65% Associate B)</t>
  </si>
  <si>
    <t>Alpha Team (20% Partner A, 80% Associate A)</t>
  </si>
  <si>
    <t>Gamma Team (25% Partner B, 75% Associate A)</t>
  </si>
  <si>
    <t>Based on Team Assignments:</t>
  </si>
  <si>
    <t>FEES</t>
  </si>
  <si>
    <t>Delta Team</t>
  </si>
  <si>
    <t>Written Document</t>
  </si>
  <si>
    <t>Counsel A; Counsel C</t>
  </si>
  <si>
    <t>Counsel A</t>
  </si>
  <si>
    <t>Counsel B</t>
  </si>
  <si>
    <t>Associate A</t>
  </si>
  <si>
    <t>Lists and Other Prep</t>
  </si>
  <si>
    <t>Finalize deposition designations for Beta Group witnesses</t>
  </si>
  <si>
    <t>Finalize deposition designations for Gamma Group witnesses</t>
  </si>
  <si>
    <t>Finalize deposition designations for Delta Group witnesses</t>
  </si>
  <si>
    <t>Total Cost of Graphs and Exhibits</t>
  </si>
  <si>
    <t>Total Cost of Phase II</t>
  </si>
  <si>
    <t>PRE-TRIAL SCHEDULE PHASE II (TARGET TIMELINE)</t>
  </si>
  <si>
    <t>Cross-examinations finalized for:  Witness Adverse 1 through 5</t>
  </si>
  <si>
    <t>Cross-examinations finalized for:  Expert Adverse 3 - 7</t>
  </si>
  <si>
    <t>Cross-examinations finalized for:  Expert Adverse 8 - 10</t>
  </si>
  <si>
    <t>Cross-examinations finalized for:  Witness Adverse 6 - 8</t>
  </si>
  <si>
    <t>Cross-examinations finalized for:  Expert Adverse-1 and Expert Adverse-2</t>
  </si>
  <si>
    <t>Week 9</t>
  </si>
  <si>
    <t>Week 1</t>
  </si>
  <si>
    <t>Week 2</t>
  </si>
  <si>
    <t>Week 3</t>
  </si>
  <si>
    <t xml:space="preserve"> Average cost of direct exam script</t>
  </si>
  <si>
    <t>Direct examinations finalized for  W9, W10, W11, W12</t>
  </si>
  <si>
    <t>Finalize Direct of Ex1, Ex2</t>
  </si>
  <si>
    <t>Cross-examinations finalized for:  Ex-A1 and Ex-A2, W-A1, W-A2, W-A3</t>
  </si>
  <si>
    <t>Direct Exam Finalized for Ex3</t>
  </si>
  <si>
    <t>Draft Exhibit List and Witness List</t>
  </si>
  <si>
    <t>Finalize Exhibit List and Witness List</t>
  </si>
  <si>
    <t>Finalize Graphics and Exhibits</t>
  </si>
  <si>
    <t>Cross-examinations finalized for:  Witnesses A6-A8</t>
  </si>
  <si>
    <t>Alpha</t>
  </si>
  <si>
    <t>Beta</t>
  </si>
  <si>
    <t>Gamma</t>
  </si>
  <si>
    <t>Delta</t>
  </si>
  <si>
    <t>Witness Group Alpha</t>
  </si>
  <si>
    <t>Witness Group Beta</t>
  </si>
  <si>
    <t>Witness Group Gamma</t>
  </si>
  <si>
    <t>Witness Group Delta</t>
  </si>
  <si>
    <t>Finalize direct exam of Ex1 and Ex2</t>
  </si>
  <si>
    <t>Finalize direct exam of Ex3</t>
  </si>
  <si>
    <t>Finalize Cross Exams for ExAd-1 and ExAd-2</t>
  </si>
  <si>
    <t>Finalize cross-examinations  W-Ad4, W-Ad5</t>
  </si>
  <si>
    <t>Finalize cross-examinations  W-Ad1, W-Ad2, W-Ad3</t>
  </si>
  <si>
    <t>Alpha Team</t>
  </si>
  <si>
    <t>Written questions</t>
  </si>
  <si>
    <t>Finalize cross-examinations for ExAd-8, ExAd-9, ExAd-10</t>
  </si>
  <si>
    <t>Expert Adversary-9</t>
  </si>
  <si>
    <t>ExAd-9</t>
  </si>
  <si>
    <t>Expert Adversary-10</t>
  </si>
  <si>
    <t>ExAd-10</t>
  </si>
  <si>
    <t>ExAd-3, ExAd-4, ExAd-5, ExAd-6, ExAd-7, ExAd-8, ExAd-9, ExAd-10</t>
  </si>
  <si>
    <t>W-Ad1</t>
  </si>
  <si>
    <t>W-Ad2</t>
  </si>
  <si>
    <t>W-Ad3</t>
  </si>
  <si>
    <t>W-Ad4</t>
  </si>
  <si>
    <t>W-Ad5</t>
  </si>
  <si>
    <t>W-Ad6</t>
  </si>
  <si>
    <t>W-Ad7</t>
  </si>
  <si>
    <t>W-Ad8</t>
  </si>
  <si>
    <t>Expert Adversary-1</t>
  </si>
  <si>
    <t>Witness Adversary-7</t>
  </si>
  <si>
    <t>Witness Adversary-8</t>
  </si>
  <si>
    <t>Teams</t>
  </si>
  <si>
    <t>Members</t>
  </si>
  <si>
    <t>Pre-trial lists</t>
  </si>
  <si>
    <t>Team Member</t>
  </si>
  <si>
    <t>DIRECT EXAMINATION SCRIPTS</t>
  </si>
  <si>
    <t>Expert Adversary-6</t>
  </si>
  <si>
    <t>Expert Adversary-7</t>
  </si>
  <si>
    <t>Expert Adversary-8</t>
  </si>
  <si>
    <t>Delta Team (50% Counsel A, 50% Counsel C)</t>
  </si>
  <si>
    <t>Graphics &amp; Exhibits (20% Counsel B, 80% Paralegal P)</t>
  </si>
  <si>
    <t>Pre-trial lists (Partner B 5%, Paralegal P 95%)</t>
  </si>
  <si>
    <t>TEAM</t>
  </si>
  <si>
    <t>PRE-TRIAL PHASE II COSTS</t>
  </si>
  <si>
    <t>Cross Exam Scripts</t>
  </si>
  <si>
    <t>Total Cost of Direct Exam Scripts</t>
  </si>
  <si>
    <t>Expert Adversary 1</t>
  </si>
  <si>
    <t>Expert Adversary 2</t>
  </si>
  <si>
    <t>Witness Adversary 1</t>
  </si>
  <si>
    <t>Witness Adversary 2</t>
  </si>
  <si>
    <t>Witness Adversary 3</t>
  </si>
  <si>
    <t>Witness Adversary 4</t>
  </si>
  <si>
    <t>Witness Adversary 5</t>
  </si>
  <si>
    <t>Expert Adversary 3</t>
  </si>
  <si>
    <t>Expert Adversary 4</t>
  </si>
  <si>
    <t>Expert Adversary 5</t>
  </si>
  <si>
    <t>Expert Adversary 6</t>
  </si>
  <si>
    <t>Expert Adversary 7</t>
  </si>
  <si>
    <t>Expert Adversary 8</t>
  </si>
  <si>
    <t>Expert Adversary 9</t>
  </si>
  <si>
    <t>Expert Adversary 10</t>
  </si>
  <si>
    <t>Witness Adversary 6</t>
  </si>
  <si>
    <t>Witness Adversary 7</t>
  </si>
  <si>
    <t>Witness Adversary 8</t>
  </si>
  <si>
    <t>Exhibit list -- finalized</t>
  </si>
  <si>
    <t>Witness list -- finalized</t>
  </si>
  <si>
    <t>Exhibits -- compilation finalized</t>
  </si>
  <si>
    <t>Graphics -- finalized</t>
  </si>
  <si>
    <t>Exhibits -- initial compilation</t>
  </si>
  <si>
    <t>Trial themes</t>
  </si>
  <si>
    <t>Team</t>
  </si>
  <si>
    <t>PROPOSED PRE-TRIAL TEAMS &amp; TASKS</t>
  </si>
  <si>
    <t>Partner A; Associate A</t>
  </si>
  <si>
    <t>Partner A; Associate B</t>
  </si>
  <si>
    <t>Partners A &amp; B; Counsel C; Associate A</t>
  </si>
  <si>
    <t>Expert 1</t>
  </si>
  <si>
    <t>Expert 2</t>
  </si>
  <si>
    <t>Expert 3</t>
  </si>
  <si>
    <t>Week 1</t>
  </si>
  <si>
    <t>Week 2</t>
  </si>
  <si>
    <t>Direct examinations finalized for:  Witnesses 1, 2, 3</t>
  </si>
  <si>
    <t>Week 3</t>
  </si>
  <si>
    <t>ACTIVITY</t>
  </si>
  <si>
    <t>RESPONSIBILITY</t>
  </si>
  <si>
    <t>DELIVERABLES</t>
  </si>
  <si>
    <t>FORMAT</t>
  </si>
  <si>
    <t>PREPARATION</t>
  </si>
  <si>
    <t>Direct Exams</t>
  </si>
  <si>
    <t>Cross Exams</t>
  </si>
  <si>
    <t>Graphics and Exhibits</t>
  </si>
  <si>
    <t xml:space="preserve"> </t>
  </si>
  <si>
    <t xml:space="preserve">KEY: </t>
  </si>
  <si>
    <t>Blue =</t>
  </si>
  <si>
    <t xml:space="preserve">Input/assumption </t>
  </si>
  <si>
    <t>Inputs:</t>
  </si>
  <si>
    <t>Hourly Rates for:</t>
  </si>
  <si>
    <t>HOURS</t>
  </si>
  <si>
    <t>COST</t>
  </si>
  <si>
    <t>Preparation and Planning</t>
  </si>
  <si>
    <t>Direct Exam Scripts</t>
  </si>
  <si>
    <t>Beta Team</t>
  </si>
  <si>
    <t>Gamma Team</t>
  </si>
  <si>
    <t>Witness 6</t>
  </si>
  <si>
    <t>Witness 7</t>
  </si>
  <si>
    <t>Witness 8</t>
  </si>
  <si>
    <t>W1, W2, W3, W4, W5</t>
  </si>
  <si>
    <t>Direct</t>
  </si>
  <si>
    <t>Cross</t>
  </si>
  <si>
    <t>W6, W7, W8, Ex1, Ex2</t>
  </si>
  <si>
    <t>Ex3</t>
  </si>
  <si>
    <t>Partner B; Associate A</t>
  </si>
  <si>
    <t>Counsel B; Paralegal P</t>
  </si>
  <si>
    <t>Partner B; Paralegal P</t>
  </si>
  <si>
    <t>The Teams sheet allows an overview of “what is staff member X doing” and, in conjunction with the Schedule sheet, allows us to make the “Workplan” and “Assignments” sheets.</t>
  </si>
  <si>
    <t>Review existing depositions in consultation with trial themes team</t>
  </si>
  <si>
    <t>Graph and Exhib team</t>
  </si>
  <si>
    <t>Written lists and graphics</t>
  </si>
  <si>
    <t>Written notes, section of trial notebook</t>
  </si>
  <si>
    <t>Prepare list</t>
  </si>
  <si>
    <t>1st draft of exhibit compilation</t>
  </si>
  <si>
    <t>1st draft of graphics</t>
  </si>
  <si>
    <t>Deposition Designations due for assigned witnesses, pre-trial lists</t>
  </si>
  <si>
    <t>Initial drafts of graphics</t>
  </si>
  <si>
    <t>Finalize Direct of W1, W2, W3</t>
  </si>
  <si>
    <t>Finalize Direct of W4, W5</t>
  </si>
  <si>
    <t>Finalize Direct of W4, W5, W6, W7, W8</t>
  </si>
  <si>
    <t>Finalize Direct of W6, W7, W8</t>
  </si>
  <si>
    <t>Direct examinations finalized for: Witness 4-8</t>
  </si>
  <si>
    <t>Week 4</t>
  </si>
  <si>
    <t>Direct examinations finalized for:  Witnesses 9-12</t>
  </si>
  <si>
    <t>Direct examinations finalized for:  Experts 1-3</t>
  </si>
  <si>
    <t>Week 5</t>
  </si>
  <si>
    <t>Week 6</t>
  </si>
  <si>
    <t>Week 7</t>
  </si>
  <si>
    <t>Week 8</t>
  </si>
  <si>
    <t xml:space="preserve">PRE-TRIAL ASSIGNMENTS PHASE II </t>
  </si>
  <si>
    <t>Counsel C</t>
  </si>
  <si>
    <t>Partner A</t>
  </si>
  <si>
    <t>Paralegal P</t>
  </si>
  <si>
    <t>Partner B</t>
  </si>
  <si>
    <t>Witness 1</t>
  </si>
  <si>
    <t>Witness 2</t>
  </si>
  <si>
    <t>Witness 3</t>
  </si>
  <si>
    <t>Witness 4</t>
  </si>
  <si>
    <t>Witness 5</t>
  </si>
  <si>
    <t>CROSS-EXAMINATION SCRIPTS  (Adverse Witnesses)</t>
  </si>
  <si>
    <t>W-Ad1, W-Ad2, W-Ad3. W-Ad6, W-Ad7, W-Ad8</t>
  </si>
  <si>
    <t>Ex-Ad1, Ex-Ad2,</t>
  </si>
  <si>
    <t>W-Ad4, W-Ad5</t>
  </si>
  <si>
    <t>Abbreviation</t>
  </si>
  <si>
    <t xml:space="preserve"> Assigned Team</t>
  </si>
  <si>
    <t>Ex1</t>
  </si>
  <si>
    <t>Ex2</t>
  </si>
  <si>
    <t>W1</t>
  </si>
  <si>
    <t>W2</t>
  </si>
  <si>
    <t>W3</t>
  </si>
  <si>
    <t>W4</t>
  </si>
  <si>
    <t>W5</t>
  </si>
  <si>
    <t>W6</t>
  </si>
  <si>
    <t>W7</t>
  </si>
  <si>
    <t>W8</t>
  </si>
  <si>
    <t>W9</t>
  </si>
  <si>
    <t>W10</t>
  </si>
  <si>
    <t>W11</t>
  </si>
  <si>
    <t>W12</t>
  </si>
  <si>
    <t>ExAd-1</t>
  </si>
  <si>
    <t>ExAd-2</t>
  </si>
  <si>
    <t>ExAd-3</t>
  </si>
  <si>
    <t>ExAd-4</t>
  </si>
  <si>
    <t>ExAd-5</t>
  </si>
  <si>
    <t>ExAd-6</t>
  </si>
  <si>
    <t>ExAd-7</t>
  </si>
  <si>
    <t>ExAd-8</t>
  </si>
  <si>
    <t>Witness Name</t>
  </si>
  <si>
    <t>Available Staff</t>
  </si>
  <si>
    <t>Associate B</t>
  </si>
  <si>
    <t>Witness 9</t>
  </si>
  <si>
    <t>Witness 10</t>
  </si>
  <si>
    <t>Witness 11</t>
  </si>
  <si>
    <t>Witness 12</t>
  </si>
  <si>
    <t>Witness Group</t>
  </si>
  <si>
    <t>W9, W10, W11, W12</t>
  </si>
  <si>
    <t>Graphics &amp; Exhibits</t>
  </si>
  <si>
    <t>Deposition Designations due for assigned witnesses</t>
  </si>
  <si>
    <t>Average Blended hourly rate</t>
  </si>
  <si>
    <t>Total</t>
  </si>
  <si>
    <t>Cross-exam finalized for W-A4, W-A5</t>
  </si>
  <si>
    <t>Witness Adversary-1</t>
  </si>
  <si>
    <t>Witness Adversary-2</t>
  </si>
  <si>
    <t>Witness Adversary-3</t>
  </si>
  <si>
    <t>Witness Adversary-4</t>
  </si>
  <si>
    <t>Witness Adversary-5</t>
  </si>
  <si>
    <t>Witness Adversary-6</t>
  </si>
  <si>
    <t xml:space="preserve">Upon opening the file, we see five tabs at the bottom of the window.  Each tab displays different worksheets, which in compilation provide various views and predictions of the project plan.  </t>
  </si>
  <si>
    <t xml:space="preserve">In addition, we assumed that evidence would need to be catalogued, and that various graphics would need to be created.  </t>
  </si>
  <si>
    <r>
      <t>-</t>
    </r>
    <r>
      <rPr>
        <sz val="7"/>
        <rFont val="Times New Roman"/>
        <family val="1"/>
      </rPr>
      <t xml:space="preserve">          </t>
    </r>
    <r>
      <rPr>
        <sz val="11"/>
        <rFont val="Times New Roman"/>
        <family val="1"/>
      </rPr>
      <t>18 adversarial witnesses for cross examination, of which 10 are expert witnesses</t>
    </r>
  </si>
  <si>
    <t>Parties exchange exhibit lists, exhibits, witness lists, and deposition designations</t>
  </si>
  <si>
    <t>Parties exchange objections to exhibits and deposition counter-designations</t>
  </si>
  <si>
    <t>Parties file joint pre-trial order</t>
  </si>
  <si>
    <t>Parties file motions in limine</t>
  </si>
  <si>
    <t>Parties file oppositions to motions in limine</t>
  </si>
  <si>
    <t>Trial begins</t>
  </si>
  <si>
    <t>Deposition designations -- finalized</t>
  </si>
  <si>
    <t>Exhibit List -- initial draft</t>
  </si>
  <si>
    <t>(2) Based on leverage, profitability, optimizing workflows to fully utilize team members</t>
  </si>
  <si>
    <t>Describe graphics, call Print Co. for printing options</t>
  </si>
  <si>
    <t xml:space="preserve">The top of the Budget sheet shows the hourly billing rate for each legal staff member, and from this creates a blended rate for the team they are on.  For example, the Alpha Team is comprised of Partner A and Associate A, and assumes that for every four hours worked on a task by associate A, one hour from Partner A will be required for supervision.  Accordingly, the blended rate is based on 80% of Associate A’s hourly rate, and 20% of Partner A’s rate.  </t>
  </si>
  <si>
    <t>Budget</t>
  </si>
  <si>
    <t xml:space="preserve">Combined, these two sheets take the information from the Schedule and Teams pages, and turns it into an easily referenced format.  </t>
  </si>
  <si>
    <t xml:space="preserve">The “Assignments” sheet is a mirror image of the Workplan, and focuses on the legal staff and date involved, rather than the task itself.  </t>
  </si>
  <si>
    <t>The Workplan breaks down the assigned task by topic, and allows us to see who is responsible for completing a particular task, as well as providing some details on the type of deliverable, format, and manner of preparation.</t>
  </si>
  <si>
    <t>Workplan &amp; Assignments</t>
  </si>
  <si>
    <r>
      <t>-</t>
    </r>
    <r>
      <rPr>
        <sz val="7"/>
        <rFont val="Times New Roman"/>
        <family val="1"/>
      </rPr>
      <t xml:space="preserve">       </t>
    </r>
    <r>
      <rPr>
        <sz val="11"/>
        <rFont val="Times New Roman"/>
        <family val="1"/>
      </rPr>
      <t xml:space="preserve">Did not try to balance the workload between the various staff,  instead based the assignments on capability, expertise, and case knowledge acquired to date  </t>
    </r>
  </si>
  <si>
    <r>
      <t xml:space="preserve">       o</t>
    </r>
    <r>
      <rPr>
        <sz val="7"/>
        <rFont val="Times New Roman"/>
        <family val="1"/>
      </rPr>
      <t xml:space="preserve">   </t>
    </r>
    <r>
      <rPr>
        <sz val="11"/>
        <rFont val="Times New Roman"/>
        <family val="1"/>
      </rPr>
      <t xml:space="preserve">At this stage, redundancy of expertise and case knowledge is critical.  </t>
    </r>
  </si>
  <si>
    <r>
      <t>-</t>
    </r>
    <r>
      <rPr>
        <sz val="7"/>
        <rFont val="Times New Roman"/>
        <family val="1"/>
      </rPr>
      <t xml:space="preserve">       </t>
    </r>
    <r>
      <rPr>
        <sz val="11"/>
        <rFont val="Times New Roman"/>
        <family val="1"/>
      </rPr>
      <t>Each staff member is assigned to a team with one or more other legal staff</t>
    </r>
  </si>
  <si>
    <r>
      <t>-</t>
    </r>
    <r>
      <rPr>
        <sz val="7"/>
        <rFont val="Times New Roman"/>
        <family val="1"/>
      </rPr>
      <t xml:space="preserve">       </t>
    </r>
    <r>
      <rPr>
        <sz val="11"/>
        <rFont val="Times New Roman"/>
        <family val="1"/>
      </rPr>
      <t>Assigns legal staff to necessary tasks</t>
    </r>
  </si>
  <si>
    <t xml:space="preserve">Notably, we did not make much effort in balancing the workload between the various staff.  Instead we based the assignments on capability and acquired case expertise to date, so as to maximize return on case investments up to this point.  </t>
  </si>
  <si>
    <t xml:space="preserve">The “Teams” page takes the schedule of tasks and assigns them to various legal staff.  Because the model project is a large and complex litigation, everything is done in conjunction with other staff.   At this stage redundancy of expertise and case knowledge is critical, and ensures that the litigation is not adversely affected if one team member goes down unexpectedly.  Therefore, each staff member is assigned to a team with other legal staff.  For example, if Partner A is the project manager, Associate A and Associate B are each teamed with Partner A, who will be overseeing their work.  Similarly, Counsel A and Counsel C are teamed together, and we assume they require less supervision than the associates, as well has having certain subject matter expertise which leads to their being assigned much of the cross examination of expert witnesses.  </t>
  </si>
  <si>
    <t xml:space="preserve">Teams </t>
  </si>
  <si>
    <t>The first worksheet is labeled “Schedule,” and shows the tasks requiring completion.  The target timeline provides the expected completion dates for the various tasks.  Creating this timeline forces consideration of both the amount of time individual tasks require, and the sequence in which the tasks logically should be performed to prepare efficiently for trial.   After completing the schedule, we are able to begin assigning the tasks to various legal staff.</t>
  </si>
  <si>
    <t>Schedule</t>
  </si>
  <si>
    <t>Using these rates we then list all of the necessary tasks, and estimate the amount of time required for completion by the assigned team.  Using a simple “hours x rates” calculation we are able to estimate the fees for completing a particular task.  Then, using the tabulation functions in the software, we can total these fees to provide an estimate of the entire project.  By presenting the individual hours estimates by timekeeper, the buildup of the budget is transparent to all stakeholders</t>
  </si>
  <si>
    <r>
      <t>-</t>
    </r>
    <r>
      <rPr>
        <sz val="7"/>
        <rFont val="Times New Roman"/>
        <family val="1"/>
      </rPr>
      <t xml:space="preserve">          </t>
    </r>
    <r>
      <rPr>
        <sz val="11"/>
        <rFont val="Times New Roman"/>
        <family val="1"/>
      </rPr>
      <t xml:space="preserve"> 15 witnesses for direct examination, of which 3 are expert witnesses</t>
    </r>
  </si>
  <si>
    <t>The model project is a large, complex and high stakes litigation.  We have modeled the tasks typically required to prepare for an upcoming trial, and assumed we had a legal staff of eight at our disposal.  We further assumed that there would be:</t>
  </si>
  <si>
    <t xml:space="preserve">Litigation model </t>
  </si>
  <si>
    <t>The following Excel spreadsheet is a project management tool that takes a proposed pre-trial schedule and then breaks down the individual tasks needed to meet that schedule.  We are then able to track the activities of those working on the project while also unearthing details that allow for more accurate budgeting of the project, as well as tracking against an existing budget.</t>
  </si>
  <si>
    <t>Overview</t>
  </si>
  <si>
    <t>Long form description</t>
  </si>
  <si>
    <r>
      <t>-</t>
    </r>
    <r>
      <rPr>
        <sz val="7"/>
        <rFont val="Times New Roman"/>
        <family val="1"/>
      </rPr>
      <t xml:space="preserve">          </t>
    </r>
    <r>
      <rPr>
        <sz val="11"/>
        <rFont val="Times New Roman"/>
        <family val="1"/>
      </rPr>
      <t>Presenting the individual hours estimates by timekeeper makes the buildup of the budget transparent to all stakeholders</t>
    </r>
  </si>
  <si>
    <r>
      <t>-</t>
    </r>
    <r>
      <rPr>
        <sz val="7"/>
        <rFont val="Times New Roman"/>
        <family val="1"/>
      </rPr>
      <t xml:space="preserve">          </t>
    </r>
    <r>
      <rPr>
        <sz val="11"/>
        <rFont val="Times New Roman"/>
        <family val="1"/>
      </rPr>
      <t>The top of the Budget sheet shows the hourly billing rate for each legal staff member, and from this creates a blended rate for the team they are on</t>
    </r>
  </si>
  <si>
    <r>
      <t>-</t>
    </r>
    <r>
      <rPr>
        <sz val="7"/>
        <rFont val="Times New Roman"/>
        <family val="1"/>
      </rPr>
      <t xml:space="preserve">          </t>
    </r>
    <r>
      <rPr>
        <sz val="11"/>
        <rFont val="Times New Roman"/>
        <family val="1"/>
      </rPr>
      <t xml:space="preserve">The “Assignments” focuses on the legal staff and date involved, rather than the task itself.  </t>
    </r>
  </si>
  <si>
    <r>
      <t>-</t>
    </r>
    <r>
      <rPr>
        <sz val="7"/>
        <rFont val="Times New Roman"/>
        <family val="1"/>
      </rPr>
      <t xml:space="preserve">          </t>
    </r>
    <r>
      <rPr>
        <sz val="11"/>
        <rFont val="Times New Roman"/>
        <family val="1"/>
      </rPr>
      <t>The Workplan breaks down the assigned task by topic and allows us to see who is responsible for completing a particular task, and other details.</t>
    </r>
  </si>
  <si>
    <r>
      <t>-</t>
    </r>
    <r>
      <rPr>
        <sz val="7"/>
        <rFont val="Times New Roman"/>
        <family val="1"/>
      </rPr>
      <t xml:space="preserve">          </t>
    </r>
    <r>
      <rPr>
        <sz val="11"/>
        <rFont val="Times New Roman"/>
        <family val="1"/>
      </rPr>
      <t>Two sheets which are mirror images of each other</t>
    </r>
  </si>
  <si>
    <r>
      <t>-</t>
    </r>
    <r>
      <rPr>
        <sz val="7"/>
        <rFont val="Times New Roman"/>
        <family val="1"/>
      </rPr>
      <t xml:space="preserve">       </t>
    </r>
    <r>
      <rPr>
        <sz val="11"/>
        <rFont val="Times New Roman"/>
        <family val="1"/>
      </rPr>
      <t>Allows an overview of “what is staff member X doing”</t>
    </r>
  </si>
  <si>
    <t>Litigation Model</t>
  </si>
  <si>
    <t>Project Management tool kit</t>
  </si>
  <si>
    <t>Budget and Work Plan</t>
  </si>
  <si>
    <r>
      <t>-</t>
    </r>
    <r>
      <rPr>
        <sz val="7"/>
        <rFont val="Times New Roman"/>
        <family val="1"/>
      </rPr>
      <t xml:space="preserve">          </t>
    </r>
    <r>
      <rPr>
        <sz val="11"/>
        <rFont val="Times New Roman"/>
        <family val="1"/>
      </rPr>
      <t xml:space="preserve">This forces consideration of both the amount of time individual tasks require, and the sequence in which the tasks logically should be performed to prepare efficiently for trial.  </t>
    </r>
  </si>
  <si>
    <r>
      <t>-</t>
    </r>
    <r>
      <rPr>
        <sz val="7"/>
        <rFont val="Times New Roman"/>
        <family val="1"/>
      </rPr>
      <t xml:space="preserve">          </t>
    </r>
    <r>
      <rPr>
        <sz val="11"/>
        <rFont val="Times New Roman"/>
        <family val="1"/>
      </rPr>
      <t xml:space="preserve">Provides a timeline for the expected completion dates of  necessary tasks  </t>
    </r>
  </si>
  <si>
    <r>
      <t>-</t>
    </r>
    <r>
      <rPr>
        <sz val="7"/>
        <rFont val="Times New Roman"/>
        <family val="1"/>
      </rPr>
      <t xml:space="preserve">          </t>
    </r>
    <r>
      <rPr>
        <sz val="11"/>
        <rFont val="Times New Roman"/>
        <family val="1"/>
      </rPr>
      <t xml:space="preserve">Additionally, evidence will need to be catalogued, and various graphics need to be created.  </t>
    </r>
  </si>
  <si>
    <r>
      <t>-</t>
    </r>
    <r>
      <rPr>
        <sz val="7"/>
        <rFont val="Times New Roman"/>
        <family val="1"/>
      </rPr>
      <t xml:space="preserve">          </t>
    </r>
    <r>
      <rPr>
        <sz val="11"/>
        <rFont val="Times New Roman"/>
        <family val="1"/>
      </rPr>
      <t>Assumptions are (1) a legal staff of eight at our disposal (2) 15 witnesses for direct examination, of which three are expert witnesses and, (3) 18 adversarial witnesses for cross examination, of which 10 are expert witnesses.</t>
    </r>
  </si>
  <si>
    <r>
      <t>-</t>
    </r>
    <r>
      <rPr>
        <sz val="7"/>
        <rFont val="Times New Roman"/>
        <family val="1"/>
      </rPr>
      <t xml:space="preserve">          </t>
    </r>
    <r>
      <rPr>
        <sz val="11"/>
        <rFont val="Times New Roman"/>
        <family val="1"/>
      </rPr>
      <t>Models the tasks typically required to prepare for an upcoming trial</t>
    </r>
  </si>
  <si>
    <t xml:space="preserve">Overview </t>
  </si>
  <si>
    <t>Short form description (scroll down for expanded description)</t>
  </si>
  <si>
    <t>Graphics -- initial drafts created</t>
  </si>
  <si>
    <t>Witness List -- initial draft</t>
  </si>
  <si>
    <t>Deposition designations to show to opposing counsel.</t>
  </si>
  <si>
    <t>Review existing deposition, prepare questions in consultation with trial themes team</t>
  </si>
  <si>
    <t>Initial Composition of exhibits</t>
  </si>
  <si>
    <t>Cross-examinations finalized for W-Ad1, W-Ad2, W-Ad3, W-Ad4, W-Ad5</t>
  </si>
  <si>
    <t>Initial Composition of exhibits and pre-trial lists</t>
  </si>
  <si>
    <r>
      <t>-</t>
    </r>
    <r>
      <rPr>
        <sz val="7"/>
        <rFont val="Times New Roman"/>
        <family val="1"/>
      </rPr>
      <t xml:space="preserve">          </t>
    </r>
    <r>
      <rPr>
        <sz val="11"/>
        <rFont val="Times New Roman"/>
        <family val="1"/>
      </rPr>
      <t>Using a simple “hours x rates” calculation we are able to estimate the fee for completing a particular task</t>
    </r>
  </si>
  <si>
    <r>
      <t>-</t>
    </r>
    <r>
      <rPr>
        <sz val="7"/>
        <rFont val="Times New Roman"/>
        <family val="1"/>
      </rPr>
      <t xml:space="preserve">          </t>
    </r>
    <r>
      <rPr>
        <sz val="11"/>
        <rFont val="Times New Roman"/>
        <family val="1"/>
      </rPr>
      <t>We can then total these fees to provide an estimate of the entire project</t>
    </r>
  </si>
</sst>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Red]\(&quot;$&quot;#,##0\)"/>
    <numFmt numFmtId="165" formatCode="&quot;$&quot;#,##0.00_);[Red]\(&quot;$&quot;#,##0.00\)"/>
    <numFmt numFmtId="166" formatCode="[$-409]dddd\,\ mmmm\ dd\,\ yyyy"/>
    <numFmt numFmtId="167" formatCode="[$-409]mmmm\-yy;@"/>
    <numFmt numFmtId="168" formatCode="[$-409]d\-mmm;@"/>
    <numFmt numFmtId="169" formatCode="[$-409]mmm\-dd;@"/>
    <numFmt numFmtId="170" formatCode="&quot;$&quot;#,##0"/>
    <numFmt numFmtId="171" formatCode="&quot;$&quot;#,##0.00"/>
    <numFmt numFmtId="172" formatCode="&quot;Yes&quot;;&quot;Yes&quot;;&quot;No&quot;"/>
    <numFmt numFmtId="173" formatCode="&quot;True&quot;;&quot;True&quot;;&quot;False&quot;"/>
    <numFmt numFmtId="174" formatCode="&quot;On&quot;;&quot;On&quot;;&quot;Off&quot;"/>
    <numFmt numFmtId="175" formatCode="[$€-2]\ #,##0.00_);[Red]\([$€-2]\ #,##0.00\)"/>
    <numFmt numFmtId="176" formatCode="_(* #,##0.0_);_(* \(#,##0.0\);_(* &quot;-&quot;?_);_(@_)"/>
    <numFmt numFmtId="177" formatCode="General"/>
  </numFmts>
  <fonts count="48">
    <font>
      <sz val="10"/>
      <name val="Arial"/>
      <family val="0"/>
    </font>
    <font>
      <b/>
      <sz val="10"/>
      <name val="Arial"/>
      <family val="2"/>
    </font>
    <font>
      <sz val="8"/>
      <name val="Arial"/>
      <family val="2"/>
    </font>
    <font>
      <sz val="18"/>
      <name val="Arial"/>
      <family val="2"/>
    </font>
    <font>
      <b/>
      <sz val="12"/>
      <name val="Arial"/>
      <family val="2"/>
    </font>
    <font>
      <sz val="10"/>
      <color indexed="48"/>
      <name val="Arial"/>
      <family val="2"/>
    </font>
    <font>
      <u val="single"/>
      <sz val="10"/>
      <name val="Arial"/>
      <family val="2"/>
    </font>
    <font>
      <sz val="10"/>
      <color indexed="57"/>
      <name val="Arial"/>
      <family val="2"/>
    </font>
    <font>
      <sz val="10"/>
      <color indexed="9"/>
      <name val="Arial"/>
      <family val="2"/>
    </font>
    <font>
      <sz val="10"/>
      <color indexed="61"/>
      <name val="Arial"/>
      <family val="2"/>
    </font>
    <font>
      <b/>
      <u val="single"/>
      <sz val="10"/>
      <name val="Arial"/>
      <family val="2"/>
    </font>
    <font>
      <b/>
      <i/>
      <sz val="10"/>
      <name val="Arial"/>
      <family val="2"/>
    </font>
    <font>
      <sz val="16"/>
      <name val="Arial"/>
      <family val="2"/>
    </font>
    <font>
      <sz val="10"/>
      <name val="Arial Unicode MS"/>
      <family val="2"/>
    </font>
    <font>
      <sz val="8"/>
      <name val="Verdana"/>
      <family val="0"/>
    </font>
    <font>
      <sz val="12"/>
      <name val="Arial"/>
      <family val="2"/>
    </font>
    <font>
      <u val="single"/>
      <sz val="10"/>
      <color indexed="12"/>
      <name val="Arial"/>
      <family val="2"/>
    </font>
    <font>
      <u val="single"/>
      <sz val="10"/>
      <color indexed="61"/>
      <name val="Arial"/>
      <family val="2"/>
    </font>
    <font>
      <b/>
      <u val="double"/>
      <sz val="10"/>
      <name val="Arial"/>
      <family val="2"/>
    </font>
    <font>
      <sz val="10"/>
      <color indexed="10"/>
      <name val="Arial"/>
      <family val="2"/>
    </font>
    <font>
      <b/>
      <sz val="15"/>
      <color indexed="56"/>
      <name val="Calibri"/>
      <family val="2"/>
    </font>
    <font>
      <b/>
      <sz val="11"/>
      <color indexed="56"/>
      <name val="Calibri"/>
      <family val="2"/>
    </font>
    <font>
      <b/>
      <sz val="18"/>
      <color indexed="56"/>
      <name val="Cambria"/>
      <family val="2"/>
    </font>
    <font>
      <sz val="10"/>
      <color indexed="12"/>
      <name val="Arial"/>
      <family val="2"/>
    </font>
    <font>
      <b/>
      <sz val="10"/>
      <color indexed="12"/>
      <name val="Arial"/>
      <family val="2"/>
    </font>
    <font>
      <i/>
      <sz val="10"/>
      <name val="Arial"/>
      <family val="2"/>
    </font>
    <font>
      <sz val="10"/>
      <color indexed="16"/>
      <name val="Arial"/>
      <family val="2"/>
    </font>
    <font>
      <sz val="11"/>
      <name val="Times New Roman"/>
      <family val="1"/>
    </font>
    <font>
      <b/>
      <u val="single"/>
      <sz val="11"/>
      <name val="Times New Roman"/>
      <family val="1"/>
    </font>
    <font>
      <sz val="7"/>
      <name val="Times New Roman"/>
      <family val="1"/>
    </font>
    <font>
      <b/>
      <u val="single"/>
      <sz val="10"/>
      <color indexed="12"/>
      <name val="Arial"/>
      <family val="2"/>
    </font>
    <font>
      <sz val="11"/>
      <name val="Courier New"/>
      <family val="3"/>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3"/>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10"/>
      <name val="Times New Roman"/>
      <family val="0"/>
    </font>
    <font>
      <b/>
      <u val="single"/>
      <sz val="10"/>
      <name val="Times New Roman"/>
      <family val="0"/>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9"/>
        <bgColor indexed="64"/>
      </patternFill>
    </fill>
    <fill>
      <patternFill patternType="solid">
        <fgColor indexed="34"/>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color indexed="63"/>
      </top>
      <bottom style="thin"/>
    </border>
    <border>
      <left style="thin"/>
      <right style="thin"/>
      <top style="thin"/>
      <bottom style="double"/>
    </border>
    <border>
      <left style="thin"/>
      <right style="thin"/>
      <top style="thin"/>
      <bottom style="mediu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style="thin"/>
      <top style="double"/>
      <bottom>
        <color indexed="63"/>
      </bottom>
    </border>
    <border>
      <left style="thin"/>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5" borderId="0" applyNumberFormat="0" applyBorder="0" applyAlignment="0" applyProtection="0"/>
    <xf numFmtId="0" fontId="32" fillId="8" borderId="0" applyNumberFormat="0" applyBorder="0" applyAlignment="0" applyProtection="0"/>
    <xf numFmtId="0" fontId="32" fillId="11" borderId="0" applyNumberFormat="0" applyBorder="0" applyAlignment="0" applyProtection="0"/>
    <xf numFmtId="0" fontId="33" fillId="12"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9" borderId="0" applyNumberFormat="0" applyBorder="0" applyAlignment="0" applyProtection="0"/>
    <xf numFmtId="0" fontId="34" fillId="3" borderId="0" applyNumberFormat="0" applyBorder="0" applyAlignment="0" applyProtection="0"/>
    <xf numFmtId="0" fontId="35" fillId="20" borderId="1" applyNumberFormat="0" applyAlignment="0" applyProtection="0"/>
    <xf numFmtId="0" fontId="36"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17" fillId="0" borderId="0" applyNumberFormat="0" applyFill="0" applyBorder="0" applyAlignment="0" applyProtection="0"/>
    <xf numFmtId="0" fontId="38" fillId="4" borderId="0" applyNumberFormat="0" applyBorder="0" applyAlignment="0" applyProtection="0"/>
    <xf numFmtId="0" fontId="20" fillId="0" borderId="3" applyNumberFormat="0" applyFill="0" applyAlignment="0" applyProtection="0"/>
    <xf numFmtId="0" fontId="39"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16" fillId="0" borderId="0" applyNumberFormat="0" applyFill="0" applyBorder="0" applyAlignment="0" applyProtection="0"/>
    <xf numFmtId="0" fontId="40" fillId="7" borderId="1" applyNumberFormat="0" applyAlignment="0" applyProtection="0"/>
    <xf numFmtId="0" fontId="41" fillId="0" borderId="6" applyNumberFormat="0" applyFill="0" applyAlignment="0" applyProtection="0"/>
    <xf numFmtId="0" fontId="42" fillId="22" borderId="0" applyNumberFormat="0" applyBorder="0" applyAlignment="0" applyProtection="0"/>
    <xf numFmtId="0" fontId="0" fillId="0" borderId="0">
      <alignment/>
      <protection/>
    </xf>
    <xf numFmtId="0" fontId="0" fillId="23" borderId="7" applyNumberFormat="0" applyFont="0" applyAlignment="0" applyProtection="0"/>
    <xf numFmtId="0" fontId="43" fillId="20" borderId="8" applyNumberFormat="0" applyAlignment="0" applyProtection="0"/>
    <xf numFmtId="9" fontId="0" fillId="0" borderId="0" applyFont="0" applyFill="0" applyBorder="0" applyAlignment="0" applyProtection="0"/>
    <xf numFmtId="0" fontId="22"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273">
    <xf numFmtId="0" fontId="0" fillId="0" borderId="0" xfId="0" applyAlignment="1">
      <alignment/>
    </xf>
    <xf numFmtId="0" fontId="1" fillId="0" borderId="0" xfId="0" applyFont="1" applyAlignment="1">
      <alignment/>
    </xf>
    <xf numFmtId="0" fontId="0" fillId="0" borderId="0" xfId="0" applyAlignment="1">
      <alignment wrapText="1"/>
    </xf>
    <xf numFmtId="0" fontId="0" fillId="0" borderId="0" xfId="0" applyFont="1" applyAlignment="1">
      <alignment/>
    </xf>
    <xf numFmtId="16" fontId="0" fillId="0" borderId="0" xfId="0" applyNumberFormat="1" applyAlignment="1">
      <alignment/>
    </xf>
    <xf numFmtId="168" fontId="0" fillId="0" borderId="0" xfId="0" applyNumberFormat="1" applyAlignment="1">
      <alignment/>
    </xf>
    <xf numFmtId="0" fontId="0" fillId="0" borderId="0" xfId="0" applyFill="1" applyAlignment="1">
      <alignment wrapText="1"/>
    </xf>
    <xf numFmtId="0" fontId="0" fillId="0" borderId="0" xfId="0" applyFill="1" applyAlignment="1">
      <alignment/>
    </xf>
    <xf numFmtId="0" fontId="1" fillId="0" borderId="0" xfId="0" applyFont="1" applyFill="1" applyAlignment="1">
      <alignment/>
    </xf>
    <xf numFmtId="0" fontId="1" fillId="0" borderId="10" xfId="0" applyFont="1" applyBorder="1" applyAlignment="1">
      <alignment/>
    </xf>
    <xf numFmtId="0" fontId="0" fillId="0" borderId="10" xfId="0" applyFont="1" applyFill="1" applyBorder="1" applyAlignment="1">
      <alignment horizontal="left" wrapText="1"/>
    </xf>
    <xf numFmtId="0" fontId="0" fillId="0" borderId="10" xfId="0" applyFont="1" applyBorder="1" applyAlignment="1">
      <alignment horizontal="left" wrapText="1"/>
    </xf>
    <xf numFmtId="0" fontId="0" fillId="0" borderId="10" xfId="0" applyBorder="1" applyAlignment="1">
      <alignment wrapText="1"/>
    </xf>
    <xf numFmtId="0" fontId="0" fillId="0" borderId="10" xfId="0" applyFont="1" applyBorder="1" applyAlignment="1">
      <alignment wrapText="1"/>
    </xf>
    <xf numFmtId="0" fontId="0" fillId="0" borderId="10" xfId="0" applyFont="1" applyFill="1" applyBorder="1" applyAlignment="1">
      <alignment wrapText="1"/>
    </xf>
    <xf numFmtId="0" fontId="0" fillId="0" borderId="10" xfId="0" applyBorder="1" applyAlignment="1">
      <alignment/>
    </xf>
    <xf numFmtId="0" fontId="1" fillId="0" borderId="11" xfId="0" applyFont="1" applyBorder="1" applyAlignment="1">
      <alignment/>
    </xf>
    <xf numFmtId="0" fontId="0" fillId="0" borderId="11" xfId="0" applyFont="1" applyFill="1" applyBorder="1" applyAlignment="1">
      <alignment horizontal="left" wrapText="1"/>
    </xf>
    <xf numFmtId="0" fontId="0" fillId="0" borderId="11" xfId="0" applyFont="1" applyBorder="1" applyAlignment="1">
      <alignment horizontal="left" wrapText="1"/>
    </xf>
    <xf numFmtId="0" fontId="0" fillId="0" borderId="11" xfId="0" applyBorder="1" applyAlignment="1">
      <alignment wrapText="1"/>
    </xf>
    <xf numFmtId="0" fontId="1" fillId="0" borderId="11" xfId="0" applyFont="1" applyBorder="1" applyAlignment="1">
      <alignment horizontal="center" wrapText="1"/>
    </xf>
    <xf numFmtId="0" fontId="1" fillId="0" borderId="11" xfId="0" applyFont="1" applyBorder="1" applyAlignment="1">
      <alignment horizontal="center"/>
    </xf>
    <xf numFmtId="0" fontId="0" fillId="0" borderId="11" xfId="0" applyFont="1" applyBorder="1" applyAlignment="1">
      <alignment wrapText="1"/>
    </xf>
    <xf numFmtId="0" fontId="1" fillId="0" borderId="12" xfId="0" applyFont="1" applyBorder="1" applyAlignment="1">
      <alignment/>
    </xf>
    <xf numFmtId="0" fontId="1" fillId="0" borderId="12" xfId="0" applyFont="1" applyFill="1" applyBorder="1" applyAlignment="1">
      <alignment horizontal="center"/>
    </xf>
    <xf numFmtId="0" fontId="1" fillId="0" borderId="12" xfId="0" applyFont="1" applyBorder="1" applyAlignment="1">
      <alignment horizontal="center"/>
    </xf>
    <xf numFmtId="0" fontId="1" fillId="20" borderId="13" xfId="57" applyFont="1" applyFill="1" applyBorder="1" applyAlignment="1">
      <alignment wrapText="1"/>
      <protection/>
    </xf>
    <xf numFmtId="169" fontId="1" fillId="20" borderId="13" xfId="57" applyNumberFormat="1" applyFont="1" applyFill="1" applyBorder="1" applyAlignment="1">
      <alignment horizontal="center" wrapText="1"/>
      <protection/>
    </xf>
    <xf numFmtId="0" fontId="1" fillId="20" borderId="13" xfId="57" applyFont="1" applyFill="1" applyBorder="1" applyAlignment="1">
      <alignment horizontal="center" wrapText="1"/>
      <protection/>
    </xf>
    <xf numFmtId="0" fontId="1" fillId="0" borderId="0" xfId="57" applyFont="1">
      <alignment/>
      <protection/>
    </xf>
    <xf numFmtId="0" fontId="0" fillId="0" borderId="10" xfId="57" applyBorder="1">
      <alignment/>
      <protection/>
    </xf>
    <xf numFmtId="169" fontId="0" fillId="0" borderId="10" xfId="57" applyNumberFormat="1" applyBorder="1" applyAlignment="1">
      <alignment horizontal="left" wrapText="1"/>
      <protection/>
    </xf>
    <xf numFmtId="0" fontId="0" fillId="0" borderId="10" xfId="57" applyBorder="1" applyAlignment="1">
      <alignment wrapText="1"/>
      <protection/>
    </xf>
    <xf numFmtId="0" fontId="0" fillId="0" borderId="0" xfId="57">
      <alignment/>
      <protection/>
    </xf>
    <xf numFmtId="0" fontId="0" fillId="0" borderId="0" xfId="57" applyBorder="1">
      <alignment/>
      <protection/>
    </xf>
    <xf numFmtId="0" fontId="0" fillId="0" borderId="10" xfId="57" applyFill="1" applyBorder="1" applyAlignment="1">
      <alignment wrapText="1"/>
      <protection/>
    </xf>
    <xf numFmtId="0" fontId="0" fillId="0" borderId="10" xfId="57" applyFill="1" applyBorder="1" applyAlignment="1">
      <alignment horizontal="left" wrapText="1"/>
      <protection/>
    </xf>
    <xf numFmtId="169" fontId="0" fillId="0" borderId="10" xfId="57" applyNumberFormat="1" applyBorder="1" applyAlignment="1">
      <alignment wrapText="1"/>
      <protection/>
    </xf>
    <xf numFmtId="0" fontId="0" fillId="0" borderId="0" xfId="57" applyBorder="1" applyAlignment="1">
      <alignment wrapText="1"/>
      <protection/>
    </xf>
    <xf numFmtId="0" fontId="1" fillId="0" borderId="0" xfId="57" applyFont="1" applyBorder="1" applyAlignment="1">
      <alignment wrapText="1"/>
      <protection/>
    </xf>
    <xf numFmtId="0" fontId="0" fillId="0" borderId="0" xfId="57" applyAlignment="1">
      <alignment wrapText="1"/>
      <protection/>
    </xf>
    <xf numFmtId="169" fontId="0" fillId="0" borderId="0" xfId="57" applyNumberFormat="1" applyAlignment="1">
      <alignment wrapText="1"/>
      <protection/>
    </xf>
    <xf numFmtId="169" fontId="0" fillId="0" borderId="0" xfId="57" applyNumberFormat="1" applyBorder="1" applyAlignment="1">
      <alignment wrapText="1"/>
      <protection/>
    </xf>
    <xf numFmtId="0" fontId="0" fillId="0" borderId="0" xfId="57" applyFill="1" applyBorder="1" applyAlignment="1">
      <alignment wrapText="1"/>
      <protection/>
    </xf>
    <xf numFmtId="0" fontId="0" fillId="0" borderId="0" xfId="0" applyFont="1" applyAlignment="1">
      <alignment wrapText="1"/>
    </xf>
    <xf numFmtId="0" fontId="1" fillId="0" borderId="0" xfId="57" applyFont="1" applyFill="1" applyBorder="1">
      <alignment/>
      <protection/>
    </xf>
    <xf numFmtId="169" fontId="1" fillId="0" borderId="0" xfId="57" applyNumberFormat="1" applyFont="1" applyFill="1" applyBorder="1" applyAlignment="1">
      <alignment wrapText="1"/>
      <protection/>
    </xf>
    <xf numFmtId="0" fontId="1" fillId="0" borderId="0" xfId="57" applyFont="1" applyFill="1" applyBorder="1" applyAlignment="1">
      <alignment wrapText="1"/>
      <protection/>
    </xf>
    <xf numFmtId="0" fontId="1" fillId="0" borderId="0" xfId="57" applyFont="1" applyFill="1" applyBorder="1" applyAlignment="1">
      <alignment horizontal="center" wrapText="1"/>
      <protection/>
    </xf>
    <xf numFmtId="0" fontId="0" fillId="0" borderId="0" xfId="57" applyFill="1" applyBorder="1">
      <alignment/>
      <protection/>
    </xf>
    <xf numFmtId="169" fontId="0" fillId="0" borderId="0" xfId="57" applyNumberFormat="1" applyFill="1" applyBorder="1" applyAlignment="1">
      <alignment wrapText="1"/>
      <protection/>
    </xf>
    <xf numFmtId="0" fontId="0" fillId="0" borderId="10" xfId="57" applyBorder="1" applyAlignment="1">
      <alignment horizontal="right"/>
      <protection/>
    </xf>
    <xf numFmtId="0" fontId="0" fillId="0" borderId="10" xfId="57" applyBorder="1" applyAlignment="1">
      <alignment horizontal="left" wrapText="1"/>
      <protection/>
    </xf>
    <xf numFmtId="169" fontId="0" fillId="0" borderId="10" xfId="57" applyNumberFormat="1" applyBorder="1" applyAlignment="1">
      <alignment horizontal="center" wrapText="1"/>
      <protection/>
    </xf>
    <xf numFmtId="0" fontId="0" fillId="0" borderId="10" xfId="57" applyFill="1" applyBorder="1" applyAlignment="1">
      <alignment horizontal="center" wrapText="1"/>
      <protection/>
    </xf>
    <xf numFmtId="0" fontId="0" fillId="0" borderId="10" xfId="57" applyBorder="1" applyAlignment="1">
      <alignment horizontal="center" wrapText="1"/>
      <protection/>
    </xf>
    <xf numFmtId="0" fontId="0" fillId="0" borderId="10" xfId="0" applyFont="1" applyBorder="1" applyAlignment="1">
      <alignment/>
    </xf>
    <xf numFmtId="0" fontId="0" fillId="0" borderId="10" xfId="57" applyBorder="1" applyAlignment="1">
      <alignment horizontal="left"/>
      <protection/>
    </xf>
    <xf numFmtId="0" fontId="0" fillId="0" borderId="14" xfId="57" applyBorder="1" applyAlignment="1">
      <alignment horizontal="left"/>
      <protection/>
    </xf>
    <xf numFmtId="0" fontId="0" fillId="0" borderId="0" xfId="57" applyBorder="1" applyAlignment="1">
      <alignment horizontal="right"/>
      <protection/>
    </xf>
    <xf numFmtId="169" fontId="0" fillId="0" borderId="0" xfId="57" applyNumberFormat="1" applyBorder="1" applyAlignment="1">
      <alignment horizontal="left" wrapText="1"/>
      <protection/>
    </xf>
    <xf numFmtId="0" fontId="1" fillId="24" borderId="0" xfId="0" applyFont="1" applyFill="1" applyAlignment="1">
      <alignment/>
    </xf>
    <xf numFmtId="0" fontId="0" fillId="24" borderId="0" xfId="0" applyFill="1" applyAlignment="1">
      <alignment/>
    </xf>
    <xf numFmtId="0" fontId="0" fillId="24" borderId="0" xfId="0" applyFont="1" applyFill="1" applyAlignment="1">
      <alignment/>
    </xf>
    <xf numFmtId="0" fontId="1" fillId="0" borderId="15" xfId="0" applyFont="1" applyBorder="1" applyAlignment="1">
      <alignment/>
    </xf>
    <xf numFmtId="0" fontId="1" fillId="0" borderId="16" xfId="0" applyFont="1" applyBorder="1" applyAlignment="1">
      <alignment/>
    </xf>
    <xf numFmtId="0" fontId="1" fillId="0" borderId="17" xfId="0" applyFont="1" applyBorder="1" applyAlignment="1">
      <alignment/>
    </xf>
    <xf numFmtId="0" fontId="1" fillId="22" borderId="0" xfId="0" applyFont="1" applyFill="1" applyAlignment="1">
      <alignment/>
    </xf>
    <xf numFmtId="16" fontId="1" fillId="22" borderId="0" xfId="0" applyNumberFormat="1" applyFont="1" applyFill="1" applyAlignment="1">
      <alignment/>
    </xf>
    <xf numFmtId="0" fontId="0" fillId="22" borderId="0" xfId="0" applyFill="1" applyAlignment="1">
      <alignment wrapText="1"/>
    </xf>
    <xf numFmtId="0" fontId="0" fillId="22" borderId="0" xfId="0" applyFill="1" applyAlignment="1">
      <alignment/>
    </xf>
    <xf numFmtId="0" fontId="1" fillId="22" borderId="0" xfId="0" applyFont="1" applyFill="1" applyAlignment="1">
      <alignment wrapText="1"/>
    </xf>
    <xf numFmtId="41" fontId="0" fillId="0" borderId="0" xfId="57" applyNumberFormat="1">
      <alignment/>
      <protection/>
    </xf>
    <xf numFmtId="41" fontId="0" fillId="0" borderId="0" xfId="57" applyNumberFormat="1" applyAlignment="1">
      <alignment wrapText="1"/>
      <protection/>
    </xf>
    <xf numFmtId="41" fontId="0" fillId="0" borderId="10" xfId="57" applyNumberFormat="1" applyFill="1" applyBorder="1" applyAlignment="1">
      <alignment wrapText="1"/>
      <protection/>
    </xf>
    <xf numFmtId="41" fontId="5" fillId="0" borderId="0" xfId="57" applyNumberFormat="1" applyFont="1" applyFill="1" applyBorder="1" applyAlignment="1">
      <alignment wrapText="1"/>
      <protection/>
    </xf>
    <xf numFmtId="41" fontId="13" fillId="0" borderId="0" xfId="0" applyNumberFormat="1" applyFont="1" applyAlignment="1">
      <alignment/>
    </xf>
    <xf numFmtId="41" fontId="0" fillId="0" borderId="10" xfId="57" applyNumberFormat="1" applyFont="1" applyFill="1" applyBorder="1" applyAlignment="1">
      <alignment wrapText="1"/>
      <protection/>
    </xf>
    <xf numFmtId="41" fontId="7" fillId="0" borderId="0" xfId="57" applyNumberFormat="1" applyFont="1" applyBorder="1" applyAlignment="1">
      <alignment horizontal="left" indent="2"/>
      <protection/>
    </xf>
    <xf numFmtId="41" fontId="5" fillId="0" borderId="0" xfId="57" applyNumberFormat="1" applyFont="1" applyBorder="1" applyAlignment="1">
      <alignment wrapText="1"/>
      <protection/>
    </xf>
    <xf numFmtId="41" fontId="8" fillId="0" borderId="0" xfId="57" applyNumberFormat="1" applyFont="1" applyBorder="1" applyAlignment="1">
      <alignment wrapText="1"/>
      <protection/>
    </xf>
    <xf numFmtId="41" fontId="0" fillId="0" borderId="0" xfId="57" applyNumberFormat="1" applyBorder="1" applyAlignment="1">
      <alignment wrapText="1"/>
      <protection/>
    </xf>
    <xf numFmtId="41" fontId="7" fillId="0" borderId="0" xfId="57" applyNumberFormat="1" applyFont="1" applyBorder="1" applyAlignment="1">
      <alignment horizontal="left"/>
      <protection/>
    </xf>
    <xf numFmtId="41" fontId="7" fillId="0" borderId="0" xfId="57" applyNumberFormat="1" applyFont="1" applyBorder="1" applyAlignment="1">
      <alignment horizontal="left" wrapText="1"/>
      <protection/>
    </xf>
    <xf numFmtId="41" fontId="5" fillId="0" borderId="0" xfId="57" applyNumberFormat="1" applyFont="1" applyBorder="1" applyAlignment="1">
      <alignment horizontal="left"/>
      <protection/>
    </xf>
    <xf numFmtId="41" fontId="9" fillId="0" borderId="0" xfId="57" applyNumberFormat="1" applyFont="1" applyBorder="1" applyAlignment="1">
      <alignment wrapText="1"/>
      <protection/>
    </xf>
    <xf numFmtId="41" fontId="6" fillId="0" borderId="0" xfId="57" applyNumberFormat="1" applyFont="1" applyBorder="1" applyAlignment="1">
      <alignment horizontal="left"/>
      <protection/>
    </xf>
    <xf numFmtId="41" fontId="0" fillId="0" borderId="0" xfId="57" applyNumberFormat="1" applyFont="1" applyBorder="1" applyAlignment="1">
      <alignment wrapText="1"/>
      <protection/>
    </xf>
    <xf numFmtId="41" fontId="1" fillId="0" borderId="0" xfId="0" applyNumberFormat="1" applyFont="1" applyBorder="1" applyAlignment="1">
      <alignment horizontal="center"/>
    </xf>
    <xf numFmtId="41" fontId="0" fillId="0" borderId="0" xfId="0" applyNumberFormat="1" applyBorder="1" applyAlignment="1">
      <alignment horizontal="center"/>
    </xf>
    <xf numFmtId="41" fontId="10" fillId="0" borderId="0" xfId="0" applyNumberFormat="1" applyFont="1" applyBorder="1" applyAlignment="1">
      <alignment/>
    </xf>
    <xf numFmtId="41" fontId="10" fillId="0" borderId="0" xfId="0" applyNumberFormat="1" applyFont="1" applyBorder="1" applyAlignment="1">
      <alignment wrapText="1"/>
    </xf>
    <xf numFmtId="41" fontId="11" fillId="0" borderId="0" xfId="0" applyNumberFormat="1" applyFont="1" applyBorder="1" applyAlignment="1">
      <alignment wrapText="1"/>
    </xf>
    <xf numFmtId="41" fontId="0" fillId="0" borderId="0" xfId="0" applyNumberFormat="1" applyBorder="1" applyAlignment="1">
      <alignment wrapText="1"/>
    </xf>
    <xf numFmtId="41" fontId="0" fillId="0" borderId="0" xfId="0" applyNumberFormat="1" applyBorder="1" applyAlignment="1">
      <alignment/>
    </xf>
    <xf numFmtId="41" fontId="0" fillId="0" borderId="0" xfId="0" applyNumberFormat="1" applyFont="1" applyBorder="1" applyAlignment="1">
      <alignment wrapText="1"/>
    </xf>
    <xf numFmtId="41" fontId="0" fillId="0" borderId="0" xfId="0" applyNumberFormat="1" applyAlignment="1">
      <alignment/>
    </xf>
    <xf numFmtId="41" fontId="1" fillId="0" borderId="0" xfId="57" applyNumberFormat="1" applyFont="1" applyBorder="1" applyAlignment="1">
      <alignment wrapText="1"/>
      <protection/>
    </xf>
    <xf numFmtId="41" fontId="1" fillId="0" borderId="0" xfId="57" applyNumberFormat="1" applyFont="1" applyBorder="1">
      <alignment/>
      <protection/>
    </xf>
    <xf numFmtId="41" fontId="1" fillId="0" borderId="0" xfId="57" applyNumberFormat="1" applyFont="1">
      <alignment/>
      <protection/>
    </xf>
    <xf numFmtId="41" fontId="0" fillId="0" borderId="0" xfId="57" applyNumberFormat="1" applyBorder="1">
      <alignment/>
      <protection/>
    </xf>
    <xf numFmtId="41" fontId="0" fillId="0" borderId="0" xfId="57" applyNumberFormat="1" applyBorder="1" applyAlignment="1">
      <alignment horizontal="right" wrapText="1"/>
      <protection/>
    </xf>
    <xf numFmtId="41" fontId="11" fillId="0" borderId="0" xfId="57" applyNumberFormat="1" applyFont="1" applyBorder="1" applyAlignment="1">
      <alignment wrapText="1"/>
      <protection/>
    </xf>
    <xf numFmtId="41" fontId="0" fillId="0" borderId="0" xfId="57" applyNumberFormat="1" applyFill="1" applyBorder="1" applyAlignment="1">
      <alignment wrapText="1"/>
      <protection/>
    </xf>
    <xf numFmtId="41" fontId="10" fillId="0" borderId="0" xfId="57" applyNumberFormat="1" applyFont="1" applyBorder="1">
      <alignment/>
      <protection/>
    </xf>
    <xf numFmtId="41" fontId="0" fillId="0" borderId="0" xfId="57" applyNumberFormat="1" applyBorder="1" applyAlignment="1">
      <alignment horizontal="left" wrapText="1"/>
      <protection/>
    </xf>
    <xf numFmtId="41" fontId="10" fillId="0" borderId="0" xfId="57" applyNumberFormat="1" applyFont="1" applyBorder="1" applyAlignment="1">
      <alignment wrapText="1"/>
      <protection/>
    </xf>
    <xf numFmtId="41" fontId="11" fillId="0" borderId="0" xfId="57" applyNumberFormat="1" applyFont="1" applyFill="1" applyBorder="1" applyAlignment="1">
      <alignment wrapText="1"/>
      <protection/>
    </xf>
    <xf numFmtId="41" fontId="0" fillId="0" borderId="0" xfId="57" applyNumberFormat="1" applyFill="1" applyBorder="1" applyAlignment="1">
      <alignment horizontal="left" wrapText="1" indent="2"/>
      <protection/>
    </xf>
    <xf numFmtId="41" fontId="0" fillId="0" borderId="0" xfId="57" applyNumberFormat="1" applyFill="1" applyBorder="1" applyAlignment="1">
      <alignment horizontal="left" wrapText="1"/>
      <protection/>
    </xf>
    <xf numFmtId="41" fontId="0" fillId="0" borderId="0" xfId="57" applyNumberFormat="1" applyFont="1" applyBorder="1">
      <alignment/>
      <protection/>
    </xf>
    <xf numFmtId="41" fontId="11" fillId="0" borderId="0" xfId="57" applyNumberFormat="1" applyFont="1" applyBorder="1">
      <alignment/>
      <protection/>
    </xf>
    <xf numFmtId="41" fontId="0" fillId="0" borderId="0" xfId="57" applyNumberFormat="1" applyFont="1" applyFill="1" applyBorder="1" applyAlignment="1">
      <alignment wrapText="1"/>
      <protection/>
    </xf>
    <xf numFmtId="41" fontId="0" fillId="0" borderId="0" xfId="57" applyNumberFormat="1" applyBorder="1" applyAlignment="1">
      <alignment/>
      <protection/>
    </xf>
    <xf numFmtId="41" fontId="1" fillId="22" borderId="0" xfId="57" applyNumberFormat="1" applyFont="1" applyFill="1" applyBorder="1" applyAlignment="1">
      <alignment horizontal="right" wrapText="1"/>
      <protection/>
    </xf>
    <xf numFmtId="41" fontId="0" fillId="22" borderId="0" xfId="57" applyNumberFormat="1" applyFill="1" applyBorder="1" applyAlignment="1">
      <alignment wrapText="1"/>
      <protection/>
    </xf>
    <xf numFmtId="42" fontId="18" fillId="22" borderId="0" xfId="57" applyNumberFormat="1" applyFont="1" applyFill="1" applyBorder="1" applyAlignment="1">
      <alignment wrapText="1"/>
      <protection/>
    </xf>
    <xf numFmtId="41" fontId="1" fillId="22" borderId="0" xfId="57" applyNumberFormat="1" applyFont="1" applyFill="1" applyBorder="1" applyAlignment="1">
      <alignment wrapText="1"/>
      <protection/>
    </xf>
    <xf numFmtId="41" fontId="0" fillId="0" borderId="0" xfId="57" applyNumberFormat="1" applyFont="1">
      <alignment/>
      <protection/>
    </xf>
    <xf numFmtId="41" fontId="0" fillId="0" borderId="0" xfId="57" applyNumberFormat="1" applyBorder="1" applyAlignment="1">
      <alignment horizontal="center"/>
      <protection/>
    </xf>
    <xf numFmtId="41" fontId="0" fillId="0" borderId="0" xfId="57" applyNumberFormat="1" applyBorder="1" applyAlignment="1">
      <alignment horizontal="right"/>
      <protection/>
    </xf>
    <xf numFmtId="41" fontId="0" fillId="0" borderId="0" xfId="57" applyNumberFormat="1" applyFill="1" applyBorder="1" applyAlignment="1">
      <alignment horizontal="right" wrapText="1"/>
      <protection/>
    </xf>
    <xf numFmtId="41" fontId="0" fillId="0" borderId="0" xfId="57" applyNumberFormat="1" applyFont="1" applyBorder="1" applyAlignment="1">
      <alignment horizontal="right" wrapText="1"/>
      <protection/>
    </xf>
    <xf numFmtId="41" fontId="0" fillId="0" borderId="0" xfId="57" applyNumberFormat="1" applyBorder="1" applyAlignment="1">
      <alignment horizontal="center" wrapText="1"/>
      <protection/>
    </xf>
    <xf numFmtId="41" fontId="0" fillId="0" borderId="0" xfId="57" applyNumberFormat="1" applyFill="1" applyBorder="1" applyAlignment="1">
      <alignment horizontal="center" wrapText="1"/>
      <protection/>
    </xf>
    <xf numFmtId="41" fontId="0" fillId="0" borderId="0" xfId="57" applyNumberFormat="1" applyFont="1" applyBorder="1" applyAlignment="1">
      <alignment horizontal="center" wrapText="1"/>
      <protection/>
    </xf>
    <xf numFmtId="41" fontId="0" fillId="0" borderId="0" xfId="57" applyNumberFormat="1" applyFont="1" applyFill="1" applyBorder="1" applyAlignment="1">
      <alignment horizontal="right" wrapText="1"/>
      <protection/>
    </xf>
    <xf numFmtId="41" fontId="19" fillId="0" borderId="0" xfId="57" applyNumberFormat="1" applyFont="1">
      <alignment/>
      <protection/>
    </xf>
    <xf numFmtId="41" fontId="1" fillId="22" borderId="16" xfId="57" applyNumberFormat="1" applyFont="1" applyFill="1" applyBorder="1" applyAlignment="1">
      <alignment wrapText="1"/>
      <protection/>
    </xf>
    <xf numFmtId="42" fontId="0" fillId="0" borderId="0" xfId="57" applyNumberFormat="1" applyBorder="1" applyAlignment="1">
      <alignment wrapText="1"/>
      <protection/>
    </xf>
    <xf numFmtId="42" fontId="0" fillId="0" borderId="0" xfId="57" applyNumberFormat="1" applyFont="1" applyBorder="1">
      <alignment/>
      <protection/>
    </xf>
    <xf numFmtId="42" fontId="1" fillId="22" borderId="0" xfId="57" applyNumberFormat="1" applyFont="1" applyFill="1" applyBorder="1">
      <alignment/>
      <protection/>
    </xf>
    <xf numFmtId="42" fontId="0" fillId="0" borderId="0" xfId="57" applyNumberFormat="1" applyBorder="1">
      <alignment/>
      <protection/>
    </xf>
    <xf numFmtId="0" fontId="0" fillId="22" borderId="10" xfId="57" applyFill="1" applyBorder="1" applyAlignment="1">
      <alignment horizontal="left"/>
      <protection/>
    </xf>
    <xf numFmtId="169" fontId="0" fillId="22" borderId="10" xfId="57" applyNumberFormat="1" applyFill="1" applyBorder="1" applyAlignment="1">
      <alignment horizontal="center" wrapText="1"/>
      <protection/>
    </xf>
    <xf numFmtId="0" fontId="0" fillId="22" borderId="10" xfId="57" applyFill="1" applyBorder="1" applyAlignment="1">
      <alignment horizontal="center" wrapText="1"/>
      <protection/>
    </xf>
    <xf numFmtId="0" fontId="0" fillId="22" borderId="10" xfId="57" applyFill="1" applyBorder="1" applyAlignment="1">
      <alignment wrapText="1"/>
      <protection/>
    </xf>
    <xf numFmtId="0" fontId="0" fillId="22" borderId="10" xfId="57" applyFill="1" applyBorder="1">
      <alignment/>
      <protection/>
    </xf>
    <xf numFmtId="42" fontId="1" fillId="7" borderId="0" xfId="57" applyNumberFormat="1" applyFont="1" applyFill="1" applyBorder="1" applyAlignment="1">
      <alignment wrapText="1"/>
      <protection/>
    </xf>
    <xf numFmtId="41" fontId="0" fillId="0" borderId="10" xfId="0" applyNumberFormat="1" applyFill="1" applyBorder="1" applyAlignment="1">
      <alignment/>
    </xf>
    <xf numFmtId="41" fontId="0" fillId="0" borderId="10" xfId="0" applyNumberFormat="1" applyFont="1" applyFill="1" applyBorder="1" applyAlignment="1">
      <alignment/>
    </xf>
    <xf numFmtId="41" fontId="0" fillId="0" borderId="10" xfId="57" applyNumberFormat="1" applyFont="1" applyFill="1" applyBorder="1">
      <alignment/>
      <protection/>
    </xf>
    <xf numFmtId="41" fontId="0" fillId="0" borderId="0" xfId="57" applyNumberFormat="1" applyFill="1" applyBorder="1">
      <alignment/>
      <protection/>
    </xf>
    <xf numFmtId="41" fontId="1" fillId="0" borderId="0" xfId="57" applyNumberFormat="1" applyFont="1" applyFill="1" applyBorder="1">
      <alignment/>
      <protection/>
    </xf>
    <xf numFmtId="41" fontId="1" fillId="0" borderId="0" xfId="0" applyNumberFormat="1" applyFont="1" applyFill="1" applyBorder="1" applyAlignment="1">
      <alignment horizontal="right"/>
    </xf>
    <xf numFmtId="41" fontId="1" fillId="0" borderId="0" xfId="57" applyNumberFormat="1" applyFont="1" applyFill="1" applyBorder="1" applyAlignment="1">
      <alignment wrapText="1"/>
      <protection/>
    </xf>
    <xf numFmtId="42" fontId="1" fillId="0" borderId="0" xfId="57" applyNumberFormat="1" applyFont="1" applyFill="1" applyBorder="1" applyAlignment="1">
      <alignment wrapText="1"/>
      <protection/>
    </xf>
    <xf numFmtId="41" fontId="5" fillId="0" borderId="0" xfId="57" applyNumberFormat="1" applyFont="1" applyFill="1" applyBorder="1" applyAlignment="1">
      <alignment horizontal="right" wrapText="1"/>
      <protection/>
    </xf>
    <xf numFmtId="41" fontId="1" fillId="22" borderId="15" xfId="0" applyNumberFormat="1" applyFont="1" applyFill="1" applyBorder="1" applyAlignment="1">
      <alignment horizontal="right"/>
    </xf>
    <xf numFmtId="41" fontId="1" fillId="22" borderId="10" xfId="0" applyNumberFormat="1" applyFont="1" applyFill="1" applyBorder="1" applyAlignment="1">
      <alignment horizontal="right"/>
    </xf>
    <xf numFmtId="41" fontId="24" fillId="0" borderId="0" xfId="57" applyNumberFormat="1" applyFont="1" applyFill="1" applyBorder="1" applyAlignment="1">
      <alignment wrapText="1"/>
      <protection/>
    </xf>
    <xf numFmtId="41" fontId="23" fillId="0" borderId="10" xfId="57" applyNumberFormat="1" applyFont="1" applyFill="1" applyBorder="1" applyAlignment="1">
      <alignment wrapText="1"/>
      <protection/>
    </xf>
    <xf numFmtId="41" fontId="23" fillId="0" borderId="10" xfId="57" applyNumberFormat="1" applyFont="1" applyFill="1" applyBorder="1" applyAlignment="1">
      <alignment horizontal="right"/>
      <protection/>
    </xf>
    <xf numFmtId="41" fontId="24" fillId="22" borderId="10" xfId="57" applyNumberFormat="1" applyFont="1" applyFill="1" applyBorder="1" applyAlignment="1">
      <alignment wrapText="1"/>
      <protection/>
    </xf>
    <xf numFmtId="41" fontId="1" fillId="22" borderId="10" xfId="57" applyNumberFormat="1" applyFont="1" applyFill="1" applyBorder="1" applyAlignment="1">
      <alignment wrapText="1"/>
      <protection/>
    </xf>
    <xf numFmtId="42" fontId="1" fillId="22" borderId="10" xfId="57" applyNumberFormat="1" applyFont="1" applyFill="1" applyBorder="1" applyAlignment="1">
      <alignment wrapText="1"/>
      <protection/>
    </xf>
    <xf numFmtId="41" fontId="5" fillId="22" borderId="10" xfId="57" applyNumberFormat="1" applyFont="1" applyFill="1" applyBorder="1" applyAlignment="1">
      <alignment wrapText="1"/>
      <protection/>
    </xf>
    <xf numFmtId="41" fontId="1" fillId="0" borderId="10" xfId="57" applyNumberFormat="1" applyFont="1" applyFill="1" applyBorder="1" applyAlignment="1">
      <alignment wrapText="1"/>
      <protection/>
    </xf>
    <xf numFmtId="41" fontId="10" fillId="0" borderId="10" xfId="57" applyNumberFormat="1" applyFont="1" applyFill="1" applyBorder="1">
      <alignment/>
      <protection/>
    </xf>
    <xf numFmtId="41" fontId="1" fillId="0" borderId="10" xfId="0" applyNumberFormat="1" applyFont="1" applyBorder="1" applyAlignment="1">
      <alignment/>
    </xf>
    <xf numFmtId="41" fontId="1" fillId="0" borderId="10" xfId="0" applyNumberFormat="1" applyFont="1" applyBorder="1" applyAlignment="1">
      <alignment wrapText="1"/>
    </xf>
    <xf numFmtId="0" fontId="0" fillId="0" borderId="10" xfId="57" applyFont="1" applyBorder="1" applyAlignment="1">
      <alignment wrapText="1"/>
      <protection/>
    </xf>
    <xf numFmtId="41" fontId="25" fillId="0" borderId="0" xfId="57" applyNumberFormat="1" applyFont="1" applyFill="1" applyBorder="1" applyAlignment="1">
      <alignment wrapText="1"/>
      <protection/>
    </xf>
    <xf numFmtId="41" fontId="0" fillId="0" borderId="0" xfId="57" applyNumberFormat="1" applyFont="1" applyFill="1" applyBorder="1" applyAlignment="1">
      <alignment wrapText="1"/>
      <protection/>
    </xf>
    <xf numFmtId="41" fontId="26" fillId="0" borderId="0" xfId="57" applyNumberFormat="1" applyFont="1" applyFill="1" applyBorder="1" applyAlignment="1">
      <alignment wrapText="1"/>
      <protection/>
    </xf>
    <xf numFmtId="41" fontId="1" fillId="0" borderId="10" xfId="57" applyNumberFormat="1" applyFont="1" applyFill="1" applyBorder="1" applyAlignment="1">
      <alignment horizontal="center" wrapText="1"/>
      <protection/>
    </xf>
    <xf numFmtId="41" fontId="0" fillId="0" borderId="18" xfId="57" applyNumberFormat="1" applyBorder="1">
      <alignment/>
      <protection/>
    </xf>
    <xf numFmtId="41" fontId="0" fillId="0" borderId="19" xfId="57" applyNumberFormat="1" applyFill="1" applyBorder="1" applyAlignment="1">
      <alignment wrapText="1"/>
      <protection/>
    </xf>
    <xf numFmtId="41" fontId="0" fillId="0" borderId="18" xfId="57" applyNumberFormat="1" applyFill="1" applyBorder="1" applyAlignment="1">
      <alignment horizontal="right"/>
      <protection/>
    </xf>
    <xf numFmtId="41" fontId="0" fillId="0" borderId="18" xfId="57" applyNumberFormat="1" applyFill="1" applyBorder="1">
      <alignment/>
      <protection/>
    </xf>
    <xf numFmtId="41" fontId="0" fillId="0" borderId="18" xfId="57" applyNumberFormat="1" applyFill="1" applyBorder="1" applyAlignment="1">
      <alignment wrapText="1"/>
      <protection/>
    </xf>
    <xf numFmtId="42" fontId="1" fillId="0" borderId="19" xfId="57" applyNumberFormat="1" applyFont="1" applyFill="1" applyBorder="1" applyAlignment="1">
      <alignment wrapText="1"/>
      <protection/>
    </xf>
    <xf numFmtId="41" fontId="1" fillId="0" borderId="18" xfId="57" applyNumberFormat="1" applyFont="1" applyFill="1" applyBorder="1">
      <alignment/>
      <protection/>
    </xf>
    <xf numFmtId="41" fontId="25" fillId="0" borderId="18" xfId="57" applyNumberFormat="1" applyFont="1" applyFill="1" applyBorder="1">
      <alignment/>
      <protection/>
    </xf>
    <xf numFmtId="41" fontId="26" fillId="0" borderId="18" xfId="57" applyNumberFormat="1" applyFont="1" applyFill="1" applyBorder="1">
      <alignment/>
      <protection/>
    </xf>
    <xf numFmtId="41" fontId="8" fillId="0" borderId="19" xfId="57" applyNumberFormat="1" applyFont="1" applyBorder="1" applyAlignment="1">
      <alignment wrapText="1"/>
      <protection/>
    </xf>
    <xf numFmtId="41" fontId="0" fillId="0" borderId="18" xfId="57" applyNumberFormat="1" applyFont="1" applyBorder="1">
      <alignment/>
      <protection/>
    </xf>
    <xf numFmtId="41" fontId="0" fillId="0" borderId="19" xfId="57" applyNumberFormat="1" applyBorder="1" applyAlignment="1">
      <alignment wrapText="1"/>
      <protection/>
    </xf>
    <xf numFmtId="41" fontId="0" fillId="0" borderId="20" xfId="57" applyNumberFormat="1" applyBorder="1">
      <alignment/>
      <protection/>
    </xf>
    <xf numFmtId="41" fontId="0" fillId="0" borderId="21" xfId="57" applyNumberFormat="1" applyBorder="1" applyAlignment="1">
      <alignment wrapText="1"/>
      <protection/>
    </xf>
    <xf numFmtId="41" fontId="5" fillId="0" borderId="21" xfId="57" applyNumberFormat="1" applyFont="1" applyBorder="1" applyAlignment="1">
      <alignment horizontal="left"/>
      <protection/>
    </xf>
    <xf numFmtId="41" fontId="9" fillId="0" borderId="21" xfId="57" applyNumberFormat="1" applyFont="1" applyBorder="1" applyAlignment="1">
      <alignment wrapText="1"/>
      <protection/>
    </xf>
    <xf numFmtId="41" fontId="0" fillId="0" borderId="22" xfId="57" applyNumberFormat="1" applyBorder="1" applyAlignment="1">
      <alignment wrapText="1"/>
      <protection/>
    </xf>
    <xf numFmtId="41" fontId="1" fillId="0" borderId="15" xfId="0" applyNumberFormat="1" applyFont="1" applyBorder="1" applyAlignment="1">
      <alignment/>
    </xf>
    <xf numFmtId="41" fontId="1" fillId="0" borderId="16" xfId="0" applyNumberFormat="1" applyFont="1" applyBorder="1" applyAlignment="1">
      <alignment wrapText="1"/>
    </xf>
    <xf numFmtId="41" fontId="1" fillId="0" borderId="17" xfId="0" applyNumberFormat="1" applyFont="1" applyBorder="1" applyAlignment="1">
      <alignment wrapText="1"/>
    </xf>
    <xf numFmtId="41" fontId="0" fillId="0" borderId="19" xfId="0" applyNumberFormat="1" applyBorder="1" applyAlignment="1">
      <alignment wrapText="1"/>
    </xf>
    <xf numFmtId="41" fontId="0" fillId="0" borderId="21" xfId="0" applyNumberFormat="1" applyBorder="1" applyAlignment="1">
      <alignment/>
    </xf>
    <xf numFmtId="41" fontId="1" fillId="0" borderId="0" xfId="57" applyNumberFormat="1" applyFont="1" applyFill="1" applyBorder="1" applyAlignment="1">
      <alignment horizontal="right" wrapText="1"/>
      <protection/>
    </xf>
    <xf numFmtId="42" fontId="18" fillId="0" borderId="0" xfId="0" applyNumberFormat="1" applyFont="1" applyFill="1" applyBorder="1" applyAlignment="1">
      <alignment wrapText="1"/>
    </xf>
    <xf numFmtId="41" fontId="10" fillId="0" borderId="23" xfId="0" applyNumberFormat="1" applyFont="1" applyBorder="1" applyAlignment="1">
      <alignment/>
    </xf>
    <xf numFmtId="41" fontId="10" fillId="0" borderId="24" xfId="0" applyNumberFormat="1" applyFont="1" applyBorder="1" applyAlignment="1">
      <alignment wrapText="1"/>
    </xf>
    <xf numFmtId="41" fontId="10" fillId="0" borderId="25" xfId="0" applyNumberFormat="1" applyFont="1" applyBorder="1" applyAlignment="1">
      <alignment wrapText="1"/>
    </xf>
    <xf numFmtId="41" fontId="1" fillId="22" borderId="15" xfId="57" applyNumberFormat="1" applyFont="1" applyFill="1" applyBorder="1" applyAlignment="1">
      <alignment horizontal="right" wrapText="1"/>
      <protection/>
    </xf>
    <xf numFmtId="42" fontId="18" fillId="22" borderId="17" xfId="0" applyNumberFormat="1" applyFont="1" applyFill="1" applyBorder="1" applyAlignment="1">
      <alignment wrapText="1"/>
    </xf>
    <xf numFmtId="42" fontId="18" fillId="22" borderId="17" xfId="57" applyNumberFormat="1" applyFont="1" applyFill="1" applyBorder="1" applyAlignment="1">
      <alignment wrapText="1"/>
      <protection/>
    </xf>
    <xf numFmtId="41" fontId="1" fillId="0" borderId="23" xfId="57" applyNumberFormat="1" applyFont="1" applyBorder="1">
      <alignment/>
      <protection/>
    </xf>
    <xf numFmtId="41" fontId="0" fillId="0" borderId="24" xfId="57" applyNumberFormat="1" applyBorder="1" applyAlignment="1">
      <alignment wrapText="1"/>
      <protection/>
    </xf>
    <xf numFmtId="41" fontId="0" fillId="0" borderId="24" xfId="57" applyNumberFormat="1" applyFont="1" applyFill="1" applyBorder="1" applyAlignment="1">
      <alignment wrapText="1"/>
      <protection/>
    </xf>
    <xf numFmtId="41" fontId="0" fillId="0" borderId="25" xfId="57" applyNumberFormat="1" applyBorder="1" applyAlignment="1">
      <alignment wrapText="1"/>
      <protection/>
    </xf>
    <xf numFmtId="42" fontId="0" fillId="0" borderId="19" xfId="57" applyNumberFormat="1" applyFill="1" applyBorder="1" applyAlignment="1">
      <alignment wrapText="1"/>
      <protection/>
    </xf>
    <xf numFmtId="41" fontId="1" fillId="0" borderId="18" xfId="57" applyNumberFormat="1" applyFont="1" applyBorder="1">
      <alignment/>
      <protection/>
    </xf>
    <xf numFmtId="41" fontId="1" fillId="0" borderId="21" xfId="57" applyNumberFormat="1" applyFont="1" applyBorder="1" applyAlignment="1">
      <alignment horizontal="right" wrapText="1"/>
      <protection/>
    </xf>
    <xf numFmtId="41" fontId="0" fillId="0" borderId="21" xfId="57" applyNumberFormat="1" applyFill="1" applyBorder="1" applyAlignment="1">
      <alignment wrapText="1"/>
      <protection/>
    </xf>
    <xf numFmtId="42" fontId="1" fillId="7" borderId="17" xfId="57" applyNumberFormat="1" applyFont="1" applyFill="1" applyBorder="1" applyAlignment="1">
      <alignment wrapText="1"/>
      <protection/>
    </xf>
    <xf numFmtId="41" fontId="0" fillId="25" borderId="18" xfId="57" applyNumberFormat="1" applyFont="1" applyFill="1" applyBorder="1">
      <alignment/>
      <protection/>
    </xf>
    <xf numFmtId="41" fontId="0" fillId="25" borderId="0" xfId="57" applyNumberFormat="1" applyFill="1" applyBorder="1" applyAlignment="1">
      <alignment wrapText="1"/>
      <protection/>
    </xf>
    <xf numFmtId="0" fontId="0" fillId="25" borderId="0" xfId="57" applyFill="1">
      <alignment/>
      <protection/>
    </xf>
    <xf numFmtId="0" fontId="27" fillId="0" borderId="0" xfId="57" applyFont="1">
      <alignment/>
      <protection/>
    </xf>
    <xf numFmtId="0" fontId="27" fillId="0" borderId="0" xfId="57" applyFont="1" applyAlignment="1">
      <alignment wrapText="1"/>
      <protection/>
    </xf>
    <xf numFmtId="0" fontId="27" fillId="0" borderId="0" xfId="57" applyFont="1" applyAlignment="1">
      <alignment horizontal="left" wrapText="1"/>
      <protection/>
    </xf>
    <xf numFmtId="0" fontId="0" fillId="25" borderId="0" xfId="57" applyFill="1" applyAlignment="1">
      <alignment wrapText="1"/>
      <protection/>
    </xf>
    <xf numFmtId="0" fontId="0" fillId="0" borderId="0" xfId="57" applyAlignment="1">
      <alignment horizontal="left" vertical="center"/>
      <protection/>
    </xf>
    <xf numFmtId="0" fontId="27" fillId="0" borderId="0" xfId="57" applyFont="1" applyAlignment="1">
      <alignment horizontal="left" vertical="center" wrapText="1"/>
      <protection/>
    </xf>
    <xf numFmtId="0" fontId="1" fillId="0" borderId="0" xfId="57" applyFont="1" applyAlignment="1">
      <alignment horizontal="left" vertical="top"/>
      <protection/>
    </xf>
    <xf numFmtId="41" fontId="0" fillId="0" borderId="0" xfId="0" applyNumberFormat="1" applyFont="1" applyBorder="1" applyAlignment="1">
      <alignment/>
    </xf>
    <xf numFmtId="0" fontId="0" fillId="0" borderId="0" xfId="0" applyAlignment="1">
      <alignment wrapText="1"/>
    </xf>
    <xf numFmtId="0" fontId="28" fillId="26" borderId="0" xfId="57" applyFont="1" applyFill="1" applyAlignment="1">
      <alignment horizontal="left" vertical="center" wrapText="1"/>
      <protection/>
    </xf>
    <xf numFmtId="0" fontId="0" fillId="25" borderId="0" xfId="57" applyFill="1" applyAlignment="1">
      <alignment horizontal="left" vertical="center" wrapText="1"/>
      <protection/>
    </xf>
    <xf numFmtId="0" fontId="16" fillId="25" borderId="0" xfId="53" applyFill="1" applyAlignment="1" applyProtection="1">
      <alignment wrapText="1"/>
      <protection/>
    </xf>
    <xf numFmtId="0" fontId="0" fillId="0" borderId="0" xfId="57" applyAlignment="1">
      <alignment horizontal="left" vertical="center" wrapText="1"/>
      <protection/>
    </xf>
    <xf numFmtId="49" fontId="27" fillId="0" borderId="0" xfId="57" applyNumberFormat="1" applyFont="1" applyAlignment="1">
      <alignment horizontal="left" vertical="center" wrapText="1"/>
      <protection/>
    </xf>
    <xf numFmtId="0" fontId="10" fillId="26" borderId="0" xfId="57" applyFont="1" applyFill="1" applyAlignment="1">
      <alignment wrapText="1"/>
      <protection/>
    </xf>
    <xf numFmtId="0" fontId="31" fillId="0" borderId="0" xfId="57" applyFont="1" applyAlignment="1">
      <alignment horizontal="left" vertical="center" wrapText="1"/>
      <protection/>
    </xf>
    <xf numFmtId="0" fontId="30" fillId="25" borderId="0" xfId="53" applyFont="1" applyFill="1" applyBorder="1" applyAlignment="1" applyProtection="1">
      <alignment horizontal="left" vertical="center" wrapText="1"/>
      <protection/>
    </xf>
    <xf numFmtId="0" fontId="27" fillId="0" borderId="0" xfId="57" applyFont="1" applyFill="1" applyAlignment="1">
      <alignment horizontal="left" vertical="center" wrapText="1"/>
      <protection/>
    </xf>
    <xf numFmtId="0" fontId="28" fillId="10" borderId="0" xfId="57" applyFont="1" applyFill="1">
      <alignment/>
      <protection/>
    </xf>
    <xf numFmtId="0" fontId="27" fillId="0" borderId="0" xfId="57" applyFont="1" applyAlignment="1" quotePrefix="1">
      <alignment horizontal="left" vertical="center" wrapText="1"/>
      <protection/>
    </xf>
    <xf numFmtId="0" fontId="46" fillId="0" borderId="0" xfId="57" applyFont="1">
      <alignment/>
      <protection/>
    </xf>
    <xf numFmtId="0" fontId="46" fillId="25" borderId="0" xfId="57" applyFont="1" applyFill="1">
      <alignment/>
      <protection/>
    </xf>
    <xf numFmtId="0" fontId="47" fillId="18" borderId="0" xfId="57" applyFont="1" applyFill="1">
      <alignment/>
      <protection/>
    </xf>
    <xf numFmtId="0" fontId="4" fillId="0" borderId="0" xfId="57" applyFont="1" applyFill="1">
      <alignment/>
      <protection/>
    </xf>
    <xf numFmtId="0" fontId="0" fillId="0" borderId="0" xfId="57" applyFill="1">
      <alignment/>
      <protection/>
    </xf>
    <xf numFmtId="0" fontId="4" fillId="0" borderId="0" xfId="57" applyFont="1" applyAlignment="1">
      <alignment horizontal="left" vertical="center" wrapText="1"/>
      <protection/>
    </xf>
    <xf numFmtId="0" fontId="4" fillId="0" borderId="0" xfId="0" applyFont="1" applyAlignment="1">
      <alignment horizontal="left" vertical="center" wrapText="1"/>
    </xf>
    <xf numFmtId="0" fontId="0" fillId="0" borderId="0" xfId="0" applyAlignment="1">
      <alignment wrapText="1"/>
    </xf>
    <xf numFmtId="0" fontId="0" fillId="0" borderId="15" xfId="0" applyBorder="1" applyAlignment="1">
      <alignment wrapText="1"/>
    </xf>
    <xf numFmtId="0" fontId="0" fillId="0" borderId="17" xfId="0" applyBorder="1" applyAlignment="1">
      <alignment wrapText="1"/>
    </xf>
    <xf numFmtId="0" fontId="0" fillId="0" borderId="15" xfId="57" applyBorder="1" applyAlignment="1">
      <alignment horizontal="left" wrapText="1"/>
      <protection/>
    </xf>
    <xf numFmtId="0" fontId="0" fillId="0" borderId="17" xfId="57" applyBorder="1" applyAlignment="1">
      <alignment horizontal="left" wrapText="1"/>
      <protection/>
    </xf>
    <xf numFmtId="0" fontId="1" fillId="20" borderId="26" xfId="57" applyFont="1" applyFill="1" applyBorder="1" applyAlignment="1">
      <alignment horizontal="center" wrapText="1"/>
      <protection/>
    </xf>
    <xf numFmtId="0" fontId="1" fillId="20" borderId="27" xfId="57" applyFont="1" applyFill="1" applyBorder="1" applyAlignment="1">
      <alignment horizontal="center" wrapText="1"/>
      <protection/>
    </xf>
    <xf numFmtId="0" fontId="1" fillId="20" borderId="28" xfId="57" applyFont="1" applyFill="1" applyBorder="1" applyAlignment="1">
      <alignment horizontal="center" wrapText="1"/>
      <protection/>
    </xf>
    <xf numFmtId="0" fontId="1" fillId="22" borderId="11" xfId="57" applyFont="1" applyFill="1" applyBorder="1" applyAlignment="1">
      <alignment horizontal="left" wrapText="1" indent="14"/>
      <protection/>
    </xf>
    <xf numFmtId="0" fontId="0" fillId="0" borderId="10" xfId="57" applyBorder="1" applyAlignment="1">
      <alignment horizontal="left" wrapText="1"/>
      <protection/>
    </xf>
    <xf numFmtId="0" fontId="0" fillId="0" borderId="15" xfId="57" applyBorder="1" applyAlignment="1">
      <alignment wrapText="1"/>
      <protection/>
    </xf>
    <xf numFmtId="0" fontId="0" fillId="0" borderId="17" xfId="57" applyBorder="1" applyAlignment="1">
      <alignment wrapText="1"/>
      <protection/>
    </xf>
    <xf numFmtId="0" fontId="1" fillId="22" borderId="15" xfId="57" applyFont="1" applyFill="1" applyBorder="1" applyAlignment="1">
      <alignment horizontal="left" indent="14"/>
      <protection/>
    </xf>
    <xf numFmtId="0" fontId="1" fillId="22" borderId="16" xfId="57" applyFont="1" applyFill="1" applyBorder="1" applyAlignment="1">
      <alignment horizontal="left" indent="14"/>
      <protection/>
    </xf>
    <xf numFmtId="0" fontId="1" fillId="22" borderId="17" xfId="57" applyFont="1" applyFill="1" applyBorder="1" applyAlignment="1">
      <alignment horizontal="left" indent="14"/>
      <protection/>
    </xf>
    <xf numFmtId="0" fontId="0" fillId="0" borderId="10" xfId="0" applyBorder="1" applyAlignment="1">
      <alignment wrapText="1"/>
    </xf>
    <xf numFmtId="0" fontId="0" fillId="22" borderId="15" xfId="57" applyFill="1" applyBorder="1" applyAlignment="1">
      <alignment wrapText="1"/>
      <protection/>
    </xf>
    <xf numFmtId="0" fontId="0" fillId="22" borderId="17" xfId="57" applyFill="1" applyBorder="1" applyAlignment="1">
      <alignment wrapText="1"/>
      <protection/>
    </xf>
    <xf numFmtId="0" fontId="0" fillId="0" borderId="15" xfId="0" applyBorder="1" applyAlignment="1">
      <alignment horizontal="left" wrapText="1"/>
    </xf>
    <xf numFmtId="0" fontId="0" fillId="0" borderId="17" xfId="0" applyBorder="1" applyAlignment="1">
      <alignment horizontal="left" wrapText="1"/>
    </xf>
    <xf numFmtId="0" fontId="0" fillId="0" borderId="15" xfId="57" applyFill="1" applyBorder="1" applyAlignment="1">
      <alignment horizontal="left" wrapText="1"/>
      <protection/>
    </xf>
    <xf numFmtId="0" fontId="0" fillId="0" borderId="17" xfId="57" applyFill="1" applyBorder="1" applyAlignment="1">
      <alignment horizontal="left" wrapText="1"/>
      <protection/>
    </xf>
    <xf numFmtId="0" fontId="0" fillId="0" borderId="0" xfId="57" applyBorder="1" applyAlignment="1">
      <alignment horizontal="left" wrapText="1"/>
      <protection/>
    </xf>
    <xf numFmtId="0" fontId="1" fillId="22" borderId="10" xfId="57" applyFont="1" applyFill="1" applyBorder="1" applyAlignment="1">
      <alignment horizontal="left" wrapText="1" indent="14"/>
      <protection/>
    </xf>
    <xf numFmtId="0" fontId="1" fillId="0" borderId="0" xfId="57" applyFont="1" applyFill="1" applyBorder="1" applyAlignment="1">
      <alignment horizontal="left" wrapText="1" indent="14"/>
      <protection/>
    </xf>
    <xf numFmtId="0" fontId="1" fillId="0" borderId="0" xfId="57" applyFont="1" applyFill="1" applyBorder="1" applyAlignment="1">
      <alignment horizontal="left" indent="14"/>
      <protection/>
    </xf>
    <xf numFmtId="0" fontId="0" fillId="0" borderId="0" xfId="57" applyFill="1" applyBorder="1" applyAlignment="1">
      <alignment horizontal="center"/>
      <protection/>
    </xf>
    <xf numFmtId="0" fontId="1" fillId="22" borderId="10" xfId="57" applyFont="1" applyFill="1" applyBorder="1" applyAlignment="1">
      <alignment horizontal="left" indent="14"/>
      <protection/>
    </xf>
    <xf numFmtId="0" fontId="0" fillId="0" borderId="10" xfId="57" applyBorder="1" applyAlignment="1">
      <alignment wrapText="1"/>
      <protection/>
    </xf>
    <xf numFmtId="0" fontId="4" fillId="24" borderId="0" xfId="0" applyFont="1" applyFill="1" applyAlignment="1">
      <alignment horizontal="center" vertical="center"/>
    </xf>
    <xf numFmtId="0" fontId="15" fillId="0" borderId="0" xfId="0" applyFont="1" applyAlignment="1">
      <alignment horizontal="center" vertical="center"/>
    </xf>
    <xf numFmtId="0" fontId="3" fillId="0" borderId="29" xfId="0" applyFont="1" applyBorder="1" applyAlignment="1">
      <alignment horizontal="center" vertical="center" textRotation="180"/>
    </xf>
    <xf numFmtId="0" fontId="3" fillId="0" borderId="30" xfId="0" applyFont="1" applyBorder="1" applyAlignment="1">
      <alignment horizontal="center" vertical="center" textRotation="180"/>
    </xf>
    <xf numFmtId="0" fontId="3" fillId="0" borderId="11" xfId="0" applyFont="1" applyBorder="1" applyAlignment="1">
      <alignment horizontal="center" vertical="center" textRotation="180"/>
    </xf>
    <xf numFmtId="41" fontId="4" fillId="0" borderId="10" xfId="57" applyNumberFormat="1" applyFont="1" applyFill="1" applyBorder="1" applyAlignment="1">
      <alignment horizontal="center"/>
      <protection/>
    </xf>
    <xf numFmtId="41" fontId="12" fillId="0" borderId="0" xfId="57" applyNumberFormat="1" applyFont="1" applyBorder="1" applyAlignment="1">
      <alignment horizontal="center" wrapText="1"/>
      <protection/>
    </xf>
    <xf numFmtId="41" fontId="0" fillId="0" borderId="18" xfId="57" applyNumberFormat="1" applyFont="1" applyBorder="1" applyAlignment="1">
      <alignment horizontal="left"/>
      <protection/>
    </xf>
    <xf numFmtId="0" fontId="0" fillId="0" borderId="0" xfId="0" applyBorder="1" applyAlignment="1">
      <alignment horizontal="lef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0</xdr:colOff>
      <xdr:row>1</xdr:row>
      <xdr:rowOff>0</xdr:rowOff>
    </xdr:from>
    <xdr:to>
      <xdr:col>9</xdr:col>
      <xdr:colOff>333375</xdr:colOff>
      <xdr:row>2</xdr:row>
      <xdr:rowOff>228600</xdr:rowOff>
    </xdr:to>
    <xdr:pic>
      <xdr:nvPicPr>
        <xdr:cNvPr id="1" name="Picture 2" descr="Acc_notag.jpg"/>
        <xdr:cNvPicPr preferRelativeResize="1">
          <a:picLocks noChangeAspect="1"/>
        </xdr:cNvPicPr>
      </xdr:nvPicPr>
      <xdr:blipFill>
        <a:blip r:embed="rId1"/>
        <a:stretch>
          <a:fillRect/>
        </a:stretch>
      </xdr:blipFill>
      <xdr:spPr>
        <a:xfrm>
          <a:off x="9058275" y="257175"/>
          <a:ext cx="1552575" cy="4095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676275</xdr:colOff>
      <xdr:row>0</xdr:row>
      <xdr:rowOff>0</xdr:rowOff>
    </xdr:from>
    <xdr:to>
      <xdr:col>5</xdr:col>
      <xdr:colOff>2333625</xdr:colOff>
      <xdr:row>2</xdr:row>
      <xdr:rowOff>104775</xdr:rowOff>
    </xdr:to>
    <xdr:pic>
      <xdr:nvPicPr>
        <xdr:cNvPr id="1" name="Picture 1" descr="Acc_notag.jpg"/>
        <xdr:cNvPicPr preferRelativeResize="1">
          <a:picLocks noChangeAspect="1"/>
        </xdr:cNvPicPr>
      </xdr:nvPicPr>
      <xdr:blipFill>
        <a:blip r:embed="rId1"/>
        <a:stretch>
          <a:fillRect/>
        </a:stretch>
      </xdr:blipFill>
      <xdr:spPr>
        <a:xfrm>
          <a:off x="5286375" y="0"/>
          <a:ext cx="1657350" cy="4286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0</xdr:row>
      <xdr:rowOff>0</xdr:rowOff>
    </xdr:from>
    <xdr:to>
      <xdr:col>5</xdr:col>
      <xdr:colOff>9525</xdr:colOff>
      <xdr:row>2</xdr:row>
      <xdr:rowOff>104775</xdr:rowOff>
    </xdr:to>
    <xdr:pic>
      <xdr:nvPicPr>
        <xdr:cNvPr id="1" name="Picture 1" descr="Acc_notag.jpg"/>
        <xdr:cNvPicPr preferRelativeResize="1">
          <a:picLocks noChangeAspect="1"/>
        </xdr:cNvPicPr>
      </xdr:nvPicPr>
      <xdr:blipFill>
        <a:blip r:embed="rId1"/>
        <a:stretch>
          <a:fillRect/>
        </a:stretch>
      </xdr:blipFill>
      <xdr:spPr>
        <a:xfrm>
          <a:off x="4867275" y="0"/>
          <a:ext cx="1543050" cy="428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K57"/>
  <sheetViews>
    <sheetView showGridLines="0" zoomScale="75" zoomScaleNormal="75" workbookViewId="0" topLeftCell="A1">
      <selection activeCell="E19" sqref="E19"/>
    </sheetView>
  </sheetViews>
  <sheetFormatPr defaultColWidth="9.140625" defaultRowHeight="12.75"/>
  <cols>
    <col min="1" max="1" width="81.00390625" style="33" customWidth="1"/>
    <col min="2" max="3" width="9.140625" style="207" customWidth="1"/>
    <col min="4" max="16384" width="9.140625" style="33" customWidth="1"/>
  </cols>
  <sheetData>
    <row r="1" ht="20.25" customHeight="1">
      <c r="A1" s="214" t="s">
        <v>328</v>
      </c>
    </row>
    <row r="2" spans="1:11" ht="14.25">
      <c r="A2" s="217" t="s">
        <v>327</v>
      </c>
      <c r="B2" s="218"/>
      <c r="C2" s="219"/>
      <c r="D2" s="220"/>
      <c r="E2" s="220"/>
      <c r="F2" s="220"/>
      <c r="G2" s="220"/>
      <c r="H2" s="220"/>
      <c r="I2" s="220"/>
      <c r="J2" s="220"/>
      <c r="K2" s="220"/>
    </row>
    <row r="3" spans="1:11" ht="67.5" customHeight="1">
      <c r="A3" s="213" t="s">
        <v>310</v>
      </c>
      <c r="B3" s="213"/>
      <c r="C3" s="213"/>
      <c r="D3" s="213"/>
      <c r="E3" s="213"/>
      <c r="F3" s="213"/>
      <c r="G3" s="213"/>
      <c r="H3" s="213"/>
      <c r="I3" s="213"/>
      <c r="J3" s="213"/>
      <c r="K3" s="213"/>
    </row>
    <row r="4" spans="1:11" ht="6" customHeight="1">
      <c r="A4" s="220"/>
      <c r="B4" s="218"/>
      <c r="C4" s="218"/>
      <c r="D4" s="220"/>
      <c r="E4" s="220"/>
      <c r="F4" s="220"/>
      <c r="G4" s="220"/>
      <c r="H4" s="220"/>
      <c r="I4" s="220"/>
      <c r="J4" s="220"/>
      <c r="K4" s="220"/>
    </row>
    <row r="5" spans="1:11" ht="15">
      <c r="A5" s="217" t="s">
        <v>309</v>
      </c>
      <c r="B5" s="218"/>
      <c r="C5" s="218"/>
      <c r="D5" s="220"/>
      <c r="E5" s="220"/>
      <c r="F5" s="220"/>
      <c r="G5" s="220"/>
      <c r="H5" s="233" t="s">
        <v>320</v>
      </c>
      <c r="I5" s="234"/>
      <c r="J5" s="234"/>
      <c r="K5" s="220"/>
    </row>
    <row r="6" spans="1:11" ht="15" customHeight="1">
      <c r="A6" s="221" t="s">
        <v>326</v>
      </c>
      <c r="B6" s="218"/>
      <c r="C6" s="218"/>
      <c r="D6" s="220"/>
      <c r="E6" s="220"/>
      <c r="F6" s="220"/>
      <c r="G6" s="220"/>
      <c r="H6" s="220"/>
      <c r="I6" s="220"/>
      <c r="J6" s="220"/>
      <c r="K6" s="220"/>
    </row>
    <row r="7" spans="1:11" ht="47.25" customHeight="1">
      <c r="A7" s="213" t="s">
        <v>325</v>
      </c>
      <c r="B7" s="213"/>
      <c r="C7" s="213"/>
      <c r="D7" s="213"/>
      <c r="E7" s="213"/>
      <c r="F7" s="213"/>
      <c r="G7" s="213"/>
      <c r="H7" s="233" t="s">
        <v>321</v>
      </c>
      <c r="I7" s="234"/>
      <c r="J7" s="234"/>
      <c r="K7" s="220"/>
    </row>
    <row r="8" spans="1:11" ht="14.25" customHeight="1">
      <c r="A8" s="213" t="s">
        <v>324</v>
      </c>
      <c r="B8" s="218"/>
      <c r="C8" s="218"/>
      <c r="D8" s="220"/>
      <c r="E8" s="220"/>
      <c r="F8" s="220"/>
      <c r="G8" s="220"/>
      <c r="H8" s="220"/>
      <c r="I8" s="220"/>
      <c r="J8" s="220"/>
      <c r="K8" s="220"/>
    </row>
    <row r="9" spans="1:11" ht="12.75" customHeight="1">
      <c r="A9" s="222" t="s">
        <v>305</v>
      </c>
      <c r="B9" s="218"/>
      <c r="C9" s="218"/>
      <c r="D9" s="220"/>
      <c r="E9" s="220"/>
      <c r="F9" s="220"/>
      <c r="G9" s="220"/>
      <c r="H9" s="220"/>
      <c r="I9" s="220"/>
      <c r="J9" s="220"/>
      <c r="K9" s="220"/>
    </row>
    <row r="10" spans="1:11" ht="12.75">
      <c r="A10" s="221" t="s">
        <v>323</v>
      </c>
      <c r="B10" s="218"/>
      <c r="C10" s="218"/>
      <c r="D10" s="220"/>
      <c r="E10" s="220"/>
      <c r="F10" s="220"/>
      <c r="G10" s="220"/>
      <c r="H10" s="220"/>
      <c r="I10" s="220"/>
      <c r="J10" s="220"/>
      <c r="K10" s="220"/>
    </row>
    <row r="11" spans="1:11" ht="25.5">
      <c r="A11" s="213" t="s">
        <v>322</v>
      </c>
      <c r="B11" s="218"/>
      <c r="C11" s="218"/>
      <c r="D11" s="220"/>
      <c r="E11" s="220"/>
      <c r="F11" s="220"/>
      <c r="G11" s="220"/>
      <c r="H11" s="220"/>
      <c r="I11" s="220"/>
      <c r="J11" s="220"/>
      <c r="K11" s="220"/>
    </row>
    <row r="12" spans="1:11" ht="12">
      <c r="A12" s="222" t="s">
        <v>116</v>
      </c>
      <c r="B12" s="218"/>
      <c r="C12" s="218"/>
      <c r="D12" s="220"/>
      <c r="E12" s="220"/>
      <c r="F12" s="220"/>
      <c r="G12" s="220"/>
      <c r="H12" s="220"/>
      <c r="I12" s="220"/>
      <c r="J12" s="220"/>
      <c r="K12" s="220"/>
    </row>
    <row r="13" spans="1:11" ht="12.75">
      <c r="A13" s="213" t="s">
        <v>300</v>
      </c>
      <c r="B13" s="218"/>
      <c r="C13" s="218"/>
      <c r="D13" s="220"/>
      <c r="E13" s="220"/>
      <c r="F13" s="220"/>
      <c r="G13" s="220"/>
      <c r="H13" s="220"/>
      <c r="I13" s="220"/>
      <c r="J13" s="220"/>
      <c r="K13" s="220"/>
    </row>
    <row r="14" spans="1:11" ht="12.75">
      <c r="A14" s="213" t="s">
        <v>299</v>
      </c>
      <c r="B14" s="218"/>
      <c r="C14" s="218"/>
      <c r="D14" s="220"/>
      <c r="E14" s="220"/>
      <c r="F14" s="220"/>
      <c r="G14" s="220"/>
      <c r="H14" s="220"/>
      <c r="I14" s="220"/>
      <c r="J14" s="220"/>
      <c r="K14" s="220"/>
    </row>
    <row r="15" spans="1:11" ht="13.5">
      <c r="A15" s="223" t="s">
        <v>298</v>
      </c>
      <c r="B15" s="223"/>
      <c r="C15" s="223"/>
      <c r="D15" s="223"/>
      <c r="E15" s="223"/>
      <c r="F15" s="223"/>
      <c r="G15" s="223"/>
      <c r="H15" s="220"/>
      <c r="I15" s="220"/>
      <c r="J15" s="220"/>
      <c r="K15" s="220"/>
    </row>
    <row r="16" spans="1:11" ht="25.5">
      <c r="A16" s="213" t="s">
        <v>297</v>
      </c>
      <c r="B16" s="218"/>
      <c r="C16" s="218"/>
      <c r="D16" s="220"/>
      <c r="E16" s="220"/>
      <c r="F16" s="220"/>
      <c r="G16" s="220"/>
      <c r="H16" s="220"/>
      <c r="I16" s="220"/>
      <c r="J16" s="220"/>
      <c r="K16" s="220"/>
    </row>
    <row r="17" spans="1:11" ht="12.75">
      <c r="A17" s="213" t="s">
        <v>318</v>
      </c>
      <c r="B17" s="218"/>
      <c r="C17" s="218"/>
      <c r="D17" s="220"/>
      <c r="E17" s="220"/>
      <c r="F17" s="220"/>
      <c r="G17" s="220"/>
      <c r="H17" s="220"/>
      <c r="I17" s="220"/>
      <c r="J17" s="220"/>
      <c r="K17" s="220"/>
    </row>
    <row r="18" spans="1:11" ht="12">
      <c r="A18" s="222" t="s">
        <v>296</v>
      </c>
      <c r="B18" s="224"/>
      <c r="C18" s="218"/>
      <c r="D18" s="220"/>
      <c r="E18" s="220"/>
      <c r="F18" s="220"/>
      <c r="G18" s="220"/>
      <c r="H18" s="220"/>
      <c r="I18" s="220"/>
      <c r="J18" s="220"/>
      <c r="K18" s="220"/>
    </row>
    <row r="19" spans="1:11" ht="12.75">
      <c r="A19" s="225" t="s">
        <v>317</v>
      </c>
      <c r="B19" s="218"/>
      <c r="C19" s="218"/>
      <c r="D19" s="220"/>
      <c r="E19" s="220"/>
      <c r="F19" s="220"/>
      <c r="G19" s="220"/>
      <c r="H19" s="220"/>
      <c r="I19" s="220"/>
      <c r="J19" s="220"/>
      <c r="K19" s="220"/>
    </row>
    <row r="20" spans="1:11" ht="25.5">
      <c r="A20" s="213" t="s">
        <v>316</v>
      </c>
      <c r="B20" s="218"/>
      <c r="C20" s="218"/>
      <c r="D20" s="220"/>
      <c r="E20" s="220"/>
      <c r="F20" s="220"/>
      <c r="G20" s="220"/>
      <c r="H20" s="220"/>
      <c r="I20" s="220"/>
      <c r="J20" s="220"/>
      <c r="K20" s="220"/>
    </row>
    <row r="21" spans="1:11" ht="17.25" customHeight="1">
      <c r="A21" s="213" t="s">
        <v>315</v>
      </c>
      <c r="B21" s="218"/>
      <c r="C21" s="218"/>
      <c r="D21" s="220"/>
      <c r="E21" s="220"/>
      <c r="F21" s="220"/>
      <c r="G21" s="220"/>
      <c r="H21" s="220"/>
      <c r="I21" s="220"/>
      <c r="J21" s="220"/>
      <c r="K21" s="220"/>
    </row>
    <row r="22" spans="1:11" ht="12">
      <c r="A22" s="222" t="s">
        <v>292</v>
      </c>
      <c r="B22" s="218"/>
      <c r="C22" s="218"/>
      <c r="D22" s="220"/>
      <c r="E22" s="220"/>
      <c r="F22" s="220"/>
      <c r="G22" s="220"/>
      <c r="H22" s="220"/>
      <c r="I22" s="220"/>
      <c r="J22" s="220"/>
      <c r="K22" s="220"/>
    </row>
    <row r="23" spans="1:11" ht="25.5">
      <c r="A23" s="213" t="s">
        <v>314</v>
      </c>
      <c r="B23" s="218"/>
      <c r="C23" s="218"/>
      <c r="D23" s="220"/>
      <c r="E23" s="220"/>
      <c r="F23" s="220"/>
      <c r="G23" s="220"/>
      <c r="H23" s="220"/>
      <c r="I23" s="220"/>
      <c r="J23" s="220"/>
      <c r="K23" s="220"/>
    </row>
    <row r="24" spans="1:11" ht="25.5">
      <c r="A24" s="227" t="s">
        <v>336</v>
      </c>
      <c r="B24" s="218"/>
      <c r="C24" s="218"/>
      <c r="D24" s="220"/>
      <c r="E24" s="220"/>
      <c r="F24" s="220"/>
      <c r="G24" s="220"/>
      <c r="H24" s="220"/>
      <c r="I24" s="220"/>
      <c r="J24" s="220"/>
      <c r="K24" s="220"/>
    </row>
    <row r="25" spans="1:11" ht="12.75">
      <c r="A25" s="227" t="s">
        <v>337</v>
      </c>
      <c r="B25" s="218"/>
      <c r="C25" s="218"/>
      <c r="D25" s="220"/>
      <c r="E25" s="220"/>
      <c r="F25" s="220"/>
      <c r="G25" s="220"/>
      <c r="H25" s="220"/>
      <c r="I25" s="220"/>
      <c r="J25" s="220"/>
      <c r="K25" s="220"/>
    </row>
    <row r="26" spans="1:11" ht="25.5">
      <c r="A26" s="213" t="s">
        <v>313</v>
      </c>
      <c r="B26" s="218"/>
      <c r="C26" s="218"/>
      <c r="D26" s="220"/>
      <c r="E26" s="220"/>
      <c r="F26" s="220"/>
      <c r="G26" s="220"/>
      <c r="H26" s="220"/>
      <c r="I26" s="220"/>
      <c r="J26" s="220"/>
      <c r="K26" s="220"/>
    </row>
    <row r="27" spans="9:11" ht="12">
      <c r="I27" s="212"/>
      <c r="J27" s="212"/>
      <c r="K27" s="212"/>
    </row>
    <row r="29" ht="16.5" customHeight="1">
      <c r="A29" s="231" t="s">
        <v>312</v>
      </c>
    </row>
    <row r="31" ht="20.25" customHeight="1">
      <c r="A31" s="226" t="s">
        <v>311</v>
      </c>
    </row>
    <row r="32" spans="1:3" s="40" customFormat="1" ht="63" customHeight="1">
      <c r="A32" s="209" t="s">
        <v>310</v>
      </c>
      <c r="B32" s="211"/>
      <c r="C32" s="211"/>
    </row>
    <row r="33" spans="1:3" ht="12">
      <c r="A33"/>
      <c r="B33" s="33"/>
      <c r="C33" s="33"/>
    </row>
    <row r="34" spans="1:3" s="228" customFormat="1" ht="12">
      <c r="A34" s="230" t="s">
        <v>319</v>
      </c>
      <c r="B34" s="229"/>
      <c r="C34" s="229"/>
    </row>
    <row r="35" spans="1:3" ht="42" customHeight="1">
      <c r="A35" s="209" t="s">
        <v>308</v>
      </c>
      <c r="B35" s="33"/>
      <c r="C35" s="33"/>
    </row>
    <row r="36" spans="1:5" ht="12.75">
      <c r="A36" s="210" t="s">
        <v>307</v>
      </c>
      <c r="B36" s="33"/>
      <c r="C36" s="33"/>
      <c r="E36" s="232"/>
    </row>
    <row r="37" spans="1:3" ht="12.75">
      <c r="A37" s="210" t="s">
        <v>280</v>
      </c>
      <c r="B37" s="33"/>
      <c r="C37" s="33"/>
    </row>
    <row r="38" spans="1:3" ht="25.5">
      <c r="A38" s="209" t="s">
        <v>279</v>
      </c>
      <c r="B38" s="33"/>
      <c r="C38" s="33"/>
    </row>
    <row r="39" spans="1:3" ht="25.5">
      <c r="A39" s="209" t="s">
        <v>278</v>
      </c>
      <c r="B39" s="33"/>
      <c r="C39" s="33"/>
    </row>
    <row r="40" spans="1:3" ht="12.75">
      <c r="A40" s="208"/>
      <c r="B40" s="33"/>
      <c r="C40" s="33"/>
    </row>
    <row r="41" spans="1:3" ht="18.75" customHeight="1">
      <c r="A41" s="226" t="s">
        <v>305</v>
      </c>
      <c r="B41" s="33"/>
      <c r="C41" s="33"/>
    </row>
    <row r="42" spans="1:3" ht="76.5" customHeight="1">
      <c r="A42" s="209" t="s">
        <v>304</v>
      </c>
      <c r="B42" s="33"/>
      <c r="C42" s="33"/>
    </row>
    <row r="43" spans="1:3" ht="12.75">
      <c r="A43" s="208"/>
      <c r="B43" s="33"/>
      <c r="C43" s="33"/>
    </row>
    <row r="44" spans="1:3" ht="13.5" customHeight="1">
      <c r="A44" s="226" t="s">
        <v>303</v>
      </c>
      <c r="B44" s="33"/>
      <c r="C44" s="33"/>
    </row>
    <row r="45" spans="1:3" ht="117">
      <c r="A45" s="209" t="s">
        <v>302</v>
      </c>
      <c r="B45" s="33"/>
      <c r="C45" s="33"/>
    </row>
    <row r="46" spans="1:3" ht="39">
      <c r="A46" s="209" t="s">
        <v>301</v>
      </c>
      <c r="B46" s="33"/>
      <c r="C46" s="33"/>
    </row>
    <row r="47" spans="1:3" ht="25.5">
      <c r="A47" s="209" t="s">
        <v>198</v>
      </c>
      <c r="B47" s="33"/>
      <c r="C47" s="33"/>
    </row>
    <row r="48" spans="1:3" ht="12.75">
      <c r="A48" s="208"/>
      <c r="B48" s="33"/>
      <c r="C48" s="33"/>
    </row>
    <row r="49" spans="1:3" ht="12.75">
      <c r="A49" s="226" t="s">
        <v>296</v>
      </c>
      <c r="B49" s="33"/>
      <c r="C49" s="33"/>
    </row>
    <row r="50" spans="1:3" ht="39">
      <c r="A50" s="209" t="s">
        <v>295</v>
      </c>
      <c r="B50" s="33"/>
      <c r="C50" s="33"/>
    </row>
    <row r="51" spans="1:3" ht="25.5">
      <c r="A51" s="209" t="s">
        <v>294</v>
      </c>
      <c r="B51" s="33"/>
      <c r="C51" s="33"/>
    </row>
    <row r="52" spans="1:3" ht="25.5">
      <c r="A52" s="209" t="s">
        <v>293</v>
      </c>
      <c r="B52" s="33"/>
      <c r="C52" s="33"/>
    </row>
    <row r="53" spans="1:3" ht="12.75">
      <c r="A53" s="208"/>
      <c r="B53" s="33"/>
      <c r="C53" s="33"/>
    </row>
    <row r="54" spans="1:3" ht="12.75">
      <c r="A54" s="226" t="s">
        <v>292</v>
      </c>
      <c r="B54" s="33"/>
      <c r="C54" s="33"/>
    </row>
    <row r="55" spans="1:3" ht="81.75" customHeight="1">
      <c r="A55" s="209" t="s">
        <v>291</v>
      </c>
      <c r="B55" s="33"/>
      <c r="C55" s="33"/>
    </row>
    <row r="56" spans="1:3" ht="64.5">
      <c r="A56" s="209" t="s">
        <v>306</v>
      </c>
      <c r="B56" s="33"/>
      <c r="C56" s="33"/>
    </row>
    <row r="57" spans="1:3" ht="12.75">
      <c r="A57" s="208"/>
      <c r="B57" s="33"/>
      <c r="C57" s="33"/>
    </row>
  </sheetData>
  <sheetProtection/>
  <mergeCells count="2">
    <mergeCell ref="H5:J5"/>
    <mergeCell ref="H7:J7"/>
  </mergeCells>
  <printOptions/>
  <pageMargins left="0.7" right="0.7" top="0.75" bottom="0.75" header="0.3" footer="0.3"/>
  <pageSetup horizontalDpi="600" verticalDpi="600" orientation="portrait" paperSize="9" scale="48"/>
  <headerFooter alignWithMargins="0">
    <oddFooter>&amp;L&amp;A&amp;C&amp;F&amp;R&amp;P</oddFooter>
  </headerFooter>
  <drawing r:id="rId1"/>
</worksheet>
</file>

<file path=xl/worksheets/sheet2.xml><?xml version="1.0" encoding="utf-8"?>
<worksheet xmlns="http://schemas.openxmlformats.org/spreadsheetml/2006/main" xmlns:r="http://schemas.openxmlformats.org/officeDocument/2006/relationships">
  <dimension ref="A1:H57"/>
  <sheetViews>
    <sheetView workbookViewId="0" topLeftCell="A1">
      <selection activeCell="D4" sqref="D4"/>
    </sheetView>
  </sheetViews>
  <sheetFormatPr defaultColWidth="8.8515625" defaultRowHeight="12.75"/>
  <cols>
    <col min="1" max="1" width="7.00390625" style="0" customWidth="1"/>
    <col min="2" max="2" width="43.140625" style="2" customWidth="1"/>
    <col min="3" max="3" width="5.421875" style="0" customWidth="1"/>
    <col min="4" max="4" width="9.140625" style="0" customWidth="1"/>
    <col min="5" max="5" width="4.421875" style="0" customWidth="1"/>
    <col min="6" max="6" width="42.7109375" style="2" customWidth="1"/>
    <col min="7" max="7" width="0.2890625" style="0" customWidth="1"/>
    <col min="8" max="8" width="8.7109375" style="0" customWidth="1"/>
    <col min="9" max="9" width="26.140625" style="0" customWidth="1"/>
    <col min="10" max="10" width="2.00390625" style="0" customWidth="1"/>
    <col min="11" max="11" width="22.7109375" style="0" customWidth="1"/>
    <col min="12" max="12" width="22.8515625" style="0" customWidth="1"/>
    <col min="13" max="13" width="15.140625" style="0" customWidth="1"/>
    <col min="14" max="14" width="7.8515625" style="0" customWidth="1"/>
    <col min="15" max="15" width="20.421875" style="0" customWidth="1"/>
    <col min="16" max="16" width="17.421875" style="0" customWidth="1"/>
  </cols>
  <sheetData>
    <row r="1" spans="2:6" ht="12.75">
      <c r="B1" s="216"/>
      <c r="F1" s="216"/>
    </row>
    <row r="2" spans="2:6" ht="12.75">
      <c r="B2" s="216"/>
      <c r="F2" s="216"/>
    </row>
    <row r="3" spans="2:6" ht="12.75">
      <c r="B3" s="216"/>
      <c r="F3" s="216"/>
    </row>
    <row r="4" spans="2:6" ht="12">
      <c r="B4" s="216"/>
      <c r="F4" s="216"/>
    </row>
    <row r="5" spans="2:6" ht="12">
      <c r="B5" s="216"/>
      <c r="F5" s="216"/>
    </row>
    <row r="6" spans="1:6" ht="12">
      <c r="A6" s="67" t="s">
        <v>65</v>
      </c>
      <c r="B6" s="69"/>
      <c r="C6" s="7"/>
      <c r="D6" s="67" t="s">
        <v>39</v>
      </c>
      <c r="E6" s="70"/>
      <c r="F6" s="69"/>
    </row>
    <row r="7" ht="12">
      <c r="H7" s="1"/>
    </row>
    <row r="8" spans="1:7" ht="12.75" customHeight="1">
      <c r="A8" s="1" t="s">
        <v>163</v>
      </c>
      <c r="D8" s="5">
        <v>40330</v>
      </c>
      <c r="F8" s="235" t="s">
        <v>281</v>
      </c>
      <c r="G8" s="235"/>
    </row>
    <row r="9" spans="2:7" ht="12">
      <c r="B9" s="2" t="s">
        <v>287</v>
      </c>
      <c r="F9" s="235"/>
      <c r="G9" s="235"/>
    </row>
    <row r="10" ht="12.75" customHeight="1">
      <c r="B10" s="2" t="s">
        <v>153</v>
      </c>
    </row>
    <row r="11" spans="4:7" ht="12.75" customHeight="1">
      <c r="D11" s="4">
        <v>40334</v>
      </c>
      <c r="F11" s="235" t="s">
        <v>282</v>
      </c>
      <c r="G11" s="235"/>
    </row>
    <row r="12" spans="1:7" ht="12">
      <c r="A12" s="1" t="s">
        <v>164</v>
      </c>
      <c r="F12" s="235"/>
      <c r="G12" s="235"/>
    </row>
    <row r="13" ht="12">
      <c r="B13" s="2" t="s">
        <v>165</v>
      </c>
    </row>
    <row r="14" spans="2:6" ht="12">
      <c r="B14" s="44" t="s">
        <v>329</v>
      </c>
      <c r="D14" s="4">
        <v>40341</v>
      </c>
      <c r="F14" s="2" t="s">
        <v>283</v>
      </c>
    </row>
    <row r="16" spans="1:6" ht="12">
      <c r="A16" s="1" t="s">
        <v>166</v>
      </c>
      <c r="D16" s="4">
        <v>40348</v>
      </c>
      <c r="F16" s="2" t="s">
        <v>284</v>
      </c>
    </row>
    <row r="17" ht="12">
      <c r="B17" s="2" t="s">
        <v>212</v>
      </c>
    </row>
    <row r="18" spans="2:6" ht="12">
      <c r="B18" s="2" t="s">
        <v>288</v>
      </c>
      <c r="D18" s="4">
        <v>40354</v>
      </c>
      <c r="F18" s="2" t="s">
        <v>285</v>
      </c>
    </row>
    <row r="19" ht="12">
      <c r="B19" s="44" t="s">
        <v>330</v>
      </c>
    </row>
    <row r="20" spans="1:6" ht="12">
      <c r="A20" s="1" t="s">
        <v>213</v>
      </c>
      <c r="D20" s="67"/>
      <c r="E20" s="67"/>
      <c r="F20" s="71"/>
    </row>
    <row r="21" spans="2:6" ht="12">
      <c r="B21" s="2" t="s">
        <v>214</v>
      </c>
      <c r="D21" s="68">
        <v>40368</v>
      </c>
      <c r="E21" s="67"/>
      <c r="F21" s="71" t="s">
        <v>286</v>
      </c>
    </row>
    <row r="22" ht="12">
      <c r="B22" s="2" t="s">
        <v>215</v>
      </c>
    </row>
    <row r="23" ht="12">
      <c r="A23" s="1" t="s">
        <v>216</v>
      </c>
    </row>
    <row r="24" spans="2:4" ht="24">
      <c r="B24" s="44" t="s">
        <v>70</v>
      </c>
      <c r="D24" s="1"/>
    </row>
    <row r="25" ht="24">
      <c r="B25" s="44" t="s">
        <v>66</v>
      </c>
    </row>
    <row r="26" ht="12">
      <c r="A26" s="1" t="s">
        <v>217</v>
      </c>
    </row>
    <row r="27" ht="12">
      <c r="B27" s="44" t="s">
        <v>67</v>
      </c>
    </row>
    <row r="28" ht="12">
      <c r="B28" s="2" t="s">
        <v>149</v>
      </c>
    </row>
    <row r="29" ht="12">
      <c r="B29" s="2" t="s">
        <v>150</v>
      </c>
    </row>
    <row r="30" ht="12">
      <c r="A30" s="1" t="s">
        <v>218</v>
      </c>
    </row>
    <row r="31" ht="12">
      <c r="B31" s="44" t="s">
        <v>68</v>
      </c>
    </row>
    <row r="32" ht="12">
      <c r="B32" s="44" t="s">
        <v>151</v>
      </c>
    </row>
    <row r="33" ht="12">
      <c r="B33" s="2" t="s">
        <v>152</v>
      </c>
    </row>
    <row r="34" ht="12">
      <c r="A34" s="1" t="s">
        <v>219</v>
      </c>
    </row>
    <row r="35" ht="12">
      <c r="B35" s="44" t="s">
        <v>69</v>
      </c>
    </row>
    <row r="37" spans="1:4" ht="12">
      <c r="A37" s="1" t="s">
        <v>71</v>
      </c>
      <c r="B37" s="67" t="s">
        <v>39</v>
      </c>
      <c r="C37" s="70"/>
      <c r="D37" s="69"/>
    </row>
    <row r="38" ht="12">
      <c r="B38"/>
    </row>
    <row r="39" ht="12">
      <c r="B39"/>
    </row>
    <row r="40" ht="48" customHeight="1">
      <c r="B40"/>
    </row>
    <row r="41" ht="12">
      <c r="B41"/>
    </row>
    <row r="42" ht="12">
      <c r="B42"/>
    </row>
    <row r="43" ht="36" customHeight="1">
      <c r="B43"/>
    </row>
    <row r="44" ht="12">
      <c r="B44"/>
    </row>
    <row r="45" ht="12">
      <c r="B45"/>
    </row>
    <row r="46" ht="12">
      <c r="B46"/>
    </row>
    <row r="47" ht="12">
      <c r="B47"/>
    </row>
    <row r="48" ht="12">
      <c r="B48"/>
    </row>
    <row r="49" ht="12">
      <c r="B49"/>
    </row>
    <row r="50" ht="12">
      <c r="B50"/>
    </row>
    <row r="51" ht="12">
      <c r="B51"/>
    </row>
    <row r="52" ht="12">
      <c r="B52"/>
    </row>
    <row r="53" ht="12">
      <c r="B53"/>
    </row>
    <row r="54" ht="12">
      <c r="B54"/>
    </row>
    <row r="55" ht="12">
      <c r="B55"/>
    </row>
    <row r="56" ht="12">
      <c r="B56"/>
    </row>
    <row r="57" ht="12">
      <c r="B57"/>
    </row>
  </sheetData>
  <sheetProtection/>
  <mergeCells count="2">
    <mergeCell ref="F8:G9"/>
    <mergeCell ref="F11:G12"/>
  </mergeCells>
  <printOptions/>
  <pageMargins left="0.53" right="0.36" top="0.75" bottom="0.71" header="0.21" footer="0.48"/>
  <pageSetup horizontalDpi="600" verticalDpi="600" orientation="landscape"/>
  <headerFooter alignWithMargins="0">
    <oddHeader>&amp;C&amp;"Arial,Bold"&amp;14
Schedule for Pre-Trial Phase II</oddHeader>
    <oddFooter>&amp;L&amp;A&amp;C&amp;F&amp;R&amp;P</oddFooter>
  </headerFooter>
  <drawing r:id="rId1"/>
</worksheet>
</file>

<file path=xl/worksheets/sheet3.xml><?xml version="1.0" encoding="utf-8"?>
<worksheet xmlns="http://schemas.openxmlformats.org/spreadsheetml/2006/main" xmlns:r="http://schemas.openxmlformats.org/officeDocument/2006/relationships">
  <dimension ref="A1:K61"/>
  <sheetViews>
    <sheetView zoomScalePageLayoutView="0" workbookViewId="0" topLeftCell="A1">
      <pane ySplit="1" topLeftCell="BM2" activePane="bottomLeft" state="frozen"/>
      <selection pane="topLeft" activeCell="A1" sqref="A1"/>
      <selection pane="bottomLeft" activeCell="L4" sqref="L4"/>
    </sheetView>
  </sheetViews>
  <sheetFormatPr defaultColWidth="8.8515625" defaultRowHeight="12.75"/>
  <cols>
    <col min="1" max="1" width="5.421875" style="33" customWidth="1"/>
    <col min="2" max="2" width="9.421875" style="41" customWidth="1"/>
    <col min="3" max="3" width="27.421875" style="33" customWidth="1"/>
    <col min="4" max="4" width="12.00390625" style="40" customWidth="1"/>
    <col min="5" max="5" width="7.421875" style="40" customWidth="1"/>
    <col min="6" max="6" width="6.421875" style="40" customWidth="1"/>
    <col min="7" max="7" width="20.421875" style="40" customWidth="1"/>
    <col min="8" max="8" width="18.00390625" style="40" customWidth="1"/>
    <col min="9" max="9" width="27.7109375" style="33" customWidth="1"/>
    <col min="10" max="16384" width="8.8515625" style="33" customWidth="1"/>
  </cols>
  <sheetData>
    <row r="1" spans="1:9" s="29" customFormat="1" ht="25.5" customHeight="1" thickBot="1">
      <c r="A1" s="26" t="s">
        <v>43</v>
      </c>
      <c r="B1" s="27" t="s">
        <v>44</v>
      </c>
      <c r="C1" s="28" t="s">
        <v>167</v>
      </c>
      <c r="D1" s="240" t="s">
        <v>168</v>
      </c>
      <c r="E1" s="241"/>
      <c r="F1" s="242"/>
      <c r="G1" s="28" t="s">
        <v>169</v>
      </c>
      <c r="H1" s="28" t="s">
        <v>170</v>
      </c>
      <c r="I1" s="28" t="s">
        <v>171</v>
      </c>
    </row>
    <row r="2" spans="1:9" s="29" customFormat="1" ht="28.5" customHeight="1">
      <c r="A2" s="243" t="s">
        <v>172</v>
      </c>
      <c r="B2" s="243"/>
      <c r="C2" s="243"/>
      <c r="D2" s="243"/>
      <c r="E2" s="243"/>
      <c r="F2" s="243"/>
      <c r="G2" s="243"/>
      <c r="H2" s="243"/>
      <c r="I2" s="243"/>
    </row>
    <row r="3" spans="1:9" ht="55.5" customHeight="1">
      <c r="A3" s="58"/>
      <c r="B3" s="31" t="s">
        <v>164</v>
      </c>
      <c r="C3" s="18" t="s">
        <v>208</v>
      </c>
      <c r="D3" s="32" t="s">
        <v>97</v>
      </c>
      <c r="E3" s="236" t="s">
        <v>157</v>
      </c>
      <c r="F3" s="237"/>
      <c r="G3" s="32" t="s">
        <v>98</v>
      </c>
      <c r="H3" s="32" t="s">
        <v>202</v>
      </c>
      <c r="I3" s="161" t="s">
        <v>332</v>
      </c>
    </row>
    <row r="4" spans="1:9" ht="50.25" customHeight="1">
      <c r="A4" s="58"/>
      <c r="B4" s="31" t="s">
        <v>166</v>
      </c>
      <c r="C4" s="32" t="s">
        <v>209</v>
      </c>
      <c r="D4" s="32" t="s">
        <v>97</v>
      </c>
      <c r="E4" s="236" t="s">
        <v>157</v>
      </c>
      <c r="F4" s="237"/>
      <c r="G4" s="32" t="s">
        <v>98</v>
      </c>
      <c r="H4" s="32" t="s">
        <v>202</v>
      </c>
      <c r="I4" s="32" t="s">
        <v>332</v>
      </c>
    </row>
    <row r="5" spans="1:9" ht="51.75" customHeight="1">
      <c r="A5" s="58"/>
      <c r="B5" s="31" t="s">
        <v>166</v>
      </c>
      <c r="C5" s="32" t="s">
        <v>211</v>
      </c>
      <c r="D5" s="32" t="s">
        <v>185</v>
      </c>
      <c r="E5" s="238" t="s">
        <v>158</v>
      </c>
      <c r="F5" s="239"/>
      <c r="G5" s="32" t="s">
        <v>98</v>
      </c>
      <c r="H5" s="32" t="s">
        <v>202</v>
      </c>
      <c r="I5" s="32" t="s">
        <v>332</v>
      </c>
    </row>
    <row r="6" spans="1:9" ht="53.25" customHeight="1">
      <c r="A6" s="58"/>
      <c r="B6" s="31" t="s">
        <v>213</v>
      </c>
      <c r="C6" s="13" t="s">
        <v>24</v>
      </c>
      <c r="D6" s="32" t="s">
        <v>186</v>
      </c>
      <c r="E6" s="238" t="s">
        <v>195</v>
      </c>
      <c r="F6" s="239"/>
      <c r="G6" s="32" t="s">
        <v>98</v>
      </c>
      <c r="H6" s="32" t="s">
        <v>202</v>
      </c>
      <c r="I6" s="32" t="s">
        <v>332</v>
      </c>
    </row>
    <row r="7" spans="1:9" ht="62.25" customHeight="1">
      <c r="A7" s="58"/>
      <c r="B7" s="31" t="s">
        <v>213</v>
      </c>
      <c r="C7" s="32" t="s">
        <v>92</v>
      </c>
      <c r="D7" s="32" t="s">
        <v>185</v>
      </c>
      <c r="E7" s="238" t="s">
        <v>158</v>
      </c>
      <c r="F7" s="239"/>
      <c r="G7" s="32" t="s">
        <v>98</v>
      </c>
      <c r="H7" s="32" t="s">
        <v>202</v>
      </c>
      <c r="I7" s="32" t="s">
        <v>332</v>
      </c>
    </row>
    <row r="8" spans="1:9" ht="42.75" customHeight="1">
      <c r="A8" s="57"/>
      <c r="B8" s="31" t="s">
        <v>213</v>
      </c>
      <c r="C8" s="32" t="s">
        <v>93</v>
      </c>
      <c r="D8" s="32" t="s">
        <v>53</v>
      </c>
      <c r="E8" s="244" t="s">
        <v>55</v>
      </c>
      <c r="F8" s="244"/>
      <c r="G8" s="32" t="s">
        <v>98</v>
      </c>
      <c r="H8" s="32" t="s">
        <v>202</v>
      </c>
      <c r="I8" s="32" t="s">
        <v>332</v>
      </c>
    </row>
    <row r="9" spans="1:9" ht="12.75" customHeight="1">
      <c r="A9" s="34"/>
      <c r="B9" s="42"/>
      <c r="C9" s="34"/>
      <c r="D9" s="38"/>
      <c r="E9" s="38"/>
      <c r="F9" s="38"/>
      <c r="G9" s="38"/>
      <c r="H9" s="38"/>
      <c r="I9" s="34"/>
    </row>
    <row r="10" spans="1:9" ht="13.5" customHeight="1">
      <c r="A10" s="59"/>
      <c r="B10" s="60"/>
      <c r="C10" s="38"/>
      <c r="D10" s="38"/>
      <c r="E10" s="257"/>
      <c r="F10" s="257"/>
      <c r="G10" s="38"/>
      <c r="H10" s="38"/>
      <c r="I10" s="38"/>
    </row>
    <row r="11" spans="1:9" ht="14.25" customHeight="1">
      <c r="A11" s="59"/>
      <c r="B11" s="60"/>
      <c r="C11" s="38"/>
      <c r="D11" s="38"/>
      <c r="E11" s="257"/>
      <c r="F11" s="257"/>
      <c r="G11" s="38"/>
      <c r="H11" s="38"/>
      <c r="I11" s="38"/>
    </row>
    <row r="12" spans="1:9" ht="5.25" customHeight="1">
      <c r="A12" s="59"/>
      <c r="B12" s="60"/>
      <c r="C12" s="38"/>
      <c r="D12" s="38"/>
      <c r="E12" s="257"/>
      <c r="F12" s="257"/>
      <c r="G12" s="38"/>
      <c r="H12" s="38"/>
      <c r="I12" s="38"/>
    </row>
    <row r="13" spans="1:9" ht="7.5" customHeight="1">
      <c r="A13" s="59"/>
      <c r="B13" s="60"/>
      <c r="C13" s="38"/>
      <c r="D13" s="38"/>
      <c r="E13" s="257"/>
      <c r="F13" s="257"/>
      <c r="G13" s="38"/>
      <c r="H13" s="38"/>
      <c r="I13" s="38"/>
    </row>
    <row r="14" spans="1:9" ht="23.25" customHeight="1">
      <c r="A14" s="258" t="s">
        <v>173</v>
      </c>
      <c r="B14" s="258"/>
      <c r="C14" s="258"/>
      <c r="D14" s="258"/>
      <c r="E14" s="258"/>
      <c r="F14" s="258"/>
      <c r="G14" s="258"/>
      <c r="H14" s="258"/>
      <c r="I14" s="258"/>
    </row>
    <row r="15" spans="1:9" ht="45" customHeight="1">
      <c r="A15" s="57"/>
      <c r="B15" s="31" t="s">
        <v>216</v>
      </c>
      <c r="C15" s="13" t="s">
        <v>94</v>
      </c>
      <c r="D15" s="35" t="s">
        <v>185</v>
      </c>
      <c r="E15" s="238" t="s">
        <v>158</v>
      </c>
      <c r="F15" s="239"/>
      <c r="G15" s="32" t="s">
        <v>98</v>
      </c>
      <c r="H15" s="32" t="s">
        <v>202</v>
      </c>
      <c r="I15" s="32" t="s">
        <v>332</v>
      </c>
    </row>
    <row r="16" spans="1:9" ht="43.5" customHeight="1">
      <c r="A16" s="57"/>
      <c r="B16" s="31" t="s">
        <v>216</v>
      </c>
      <c r="C16" s="13" t="s">
        <v>96</v>
      </c>
      <c r="D16" s="35" t="s">
        <v>97</v>
      </c>
      <c r="E16" s="236" t="s">
        <v>157</v>
      </c>
      <c r="F16" s="237"/>
      <c r="G16" s="32" t="s">
        <v>98</v>
      </c>
      <c r="H16" s="32" t="s">
        <v>202</v>
      </c>
      <c r="I16" s="32" t="s">
        <v>332</v>
      </c>
    </row>
    <row r="17" spans="1:11" ht="42" customHeight="1">
      <c r="A17" s="57"/>
      <c r="B17" s="31" t="s">
        <v>216</v>
      </c>
      <c r="C17" s="36" t="s">
        <v>95</v>
      </c>
      <c r="D17" s="36" t="s">
        <v>186</v>
      </c>
      <c r="E17" s="238" t="s">
        <v>195</v>
      </c>
      <c r="F17" s="239"/>
      <c r="G17" s="32" t="s">
        <v>98</v>
      </c>
      <c r="H17" s="32" t="s">
        <v>202</v>
      </c>
      <c r="I17" s="32" t="s">
        <v>332</v>
      </c>
      <c r="J17" s="34"/>
      <c r="K17" s="34"/>
    </row>
    <row r="18" spans="1:9" ht="51.75" customHeight="1">
      <c r="A18" s="57"/>
      <c r="B18" s="31" t="s">
        <v>217</v>
      </c>
      <c r="C18" s="13" t="s">
        <v>45</v>
      </c>
      <c r="D18" s="56" t="s">
        <v>53</v>
      </c>
      <c r="E18" s="253" t="s">
        <v>55</v>
      </c>
      <c r="F18" s="254"/>
      <c r="G18" s="32" t="s">
        <v>98</v>
      </c>
      <c r="H18" s="32" t="s">
        <v>202</v>
      </c>
      <c r="I18" s="32" t="s">
        <v>332</v>
      </c>
    </row>
    <row r="19" spans="1:9" ht="46.5" customHeight="1">
      <c r="A19" s="57"/>
      <c r="B19" s="31" t="s">
        <v>218</v>
      </c>
      <c r="C19" s="44" t="s">
        <v>99</v>
      </c>
      <c r="D19" s="56" t="s">
        <v>53</v>
      </c>
      <c r="E19" s="253" t="s">
        <v>55</v>
      </c>
      <c r="F19" s="254"/>
      <c r="G19" s="32" t="s">
        <v>98</v>
      </c>
      <c r="H19" s="32" t="s">
        <v>202</v>
      </c>
      <c r="I19" s="32" t="s">
        <v>332</v>
      </c>
    </row>
    <row r="20" spans="1:9" ht="45" customHeight="1">
      <c r="A20" s="57"/>
      <c r="B20" s="31" t="s">
        <v>219</v>
      </c>
      <c r="C20" s="36" t="s">
        <v>46</v>
      </c>
      <c r="D20" s="35" t="s">
        <v>97</v>
      </c>
      <c r="E20" s="236" t="s">
        <v>157</v>
      </c>
      <c r="F20" s="237"/>
      <c r="G20" s="32" t="s">
        <v>98</v>
      </c>
      <c r="H20" s="32" t="s">
        <v>202</v>
      </c>
      <c r="I20" s="32" t="s">
        <v>332</v>
      </c>
    </row>
    <row r="21" spans="1:9" ht="41.25" customHeight="1">
      <c r="A21" s="51"/>
      <c r="B21" s="53"/>
      <c r="C21" s="36"/>
      <c r="D21" s="36"/>
      <c r="E21" s="255"/>
      <c r="F21" s="256"/>
      <c r="G21" s="36"/>
      <c r="H21" s="36"/>
      <c r="I21" s="36"/>
    </row>
    <row r="22" spans="1:9" ht="36" customHeight="1">
      <c r="A22" s="247" t="s">
        <v>174</v>
      </c>
      <c r="B22" s="248"/>
      <c r="C22" s="248"/>
      <c r="D22" s="248"/>
      <c r="E22" s="248"/>
      <c r="F22" s="248"/>
      <c r="G22" s="248"/>
      <c r="H22" s="248"/>
      <c r="I22" s="249"/>
    </row>
    <row r="23" spans="1:9" ht="45.75" customHeight="1">
      <c r="A23" s="57"/>
      <c r="B23" s="37" t="s">
        <v>163</v>
      </c>
      <c r="C23" s="15" t="s">
        <v>153</v>
      </c>
      <c r="D23" s="32" t="s">
        <v>200</v>
      </c>
      <c r="E23" s="245" t="s">
        <v>196</v>
      </c>
      <c r="F23" s="246"/>
      <c r="G23" s="35" t="s">
        <v>204</v>
      </c>
      <c r="H23" s="35" t="s">
        <v>201</v>
      </c>
      <c r="I23" s="32" t="s">
        <v>203</v>
      </c>
    </row>
    <row r="24" spans="1:9" ht="51" customHeight="1">
      <c r="A24" s="57"/>
      <c r="B24" s="37" t="s">
        <v>164</v>
      </c>
      <c r="C24" s="13" t="s">
        <v>207</v>
      </c>
      <c r="D24" s="32" t="s">
        <v>200</v>
      </c>
      <c r="E24" s="245" t="s">
        <v>196</v>
      </c>
      <c r="F24" s="246"/>
      <c r="G24" s="35" t="s">
        <v>205</v>
      </c>
      <c r="H24" s="35" t="s">
        <v>16</v>
      </c>
      <c r="I24" s="32" t="s">
        <v>290</v>
      </c>
    </row>
    <row r="25" spans="1:11" ht="51" customHeight="1">
      <c r="A25" s="57"/>
      <c r="B25" s="37" t="s">
        <v>166</v>
      </c>
      <c r="C25" s="15" t="s">
        <v>288</v>
      </c>
      <c r="D25" s="32" t="s">
        <v>200</v>
      </c>
      <c r="E25" s="245" t="s">
        <v>196</v>
      </c>
      <c r="F25" s="246"/>
      <c r="G25" s="35" t="s">
        <v>17</v>
      </c>
      <c r="H25" s="32" t="s">
        <v>18</v>
      </c>
      <c r="I25" s="32" t="s">
        <v>23</v>
      </c>
      <c r="J25" s="34"/>
      <c r="K25" s="34"/>
    </row>
    <row r="26" spans="1:9" ht="44.25" customHeight="1">
      <c r="A26" s="57"/>
      <c r="B26" s="37" t="s">
        <v>217</v>
      </c>
      <c r="C26" s="15" t="s">
        <v>149</v>
      </c>
      <c r="D26" s="32" t="s">
        <v>200</v>
      </c>
      <c r="E26" s="245" t="s">
        <v>196</v>
      </c>
      <c r="F26" s="246"/>
      <c r="G26" s="35" t="s">
        <v>17</v>
      </c>
      <c r="H26" s="32" t="s">
        <v>18</v>
      </c>
      <c r="I26" s="32" t="s">
        <v>23</v>
      </c>
    </row>
    <row r="27" spans="1:9" ht="16.5" customHeight="1">
      <c r="A27" s="57"/>
      <c r="B27" s="37"/>
      <c r="C27" s="30"/>
      <c r="D27" s="32"/>
      <c r="E27" s="245"/>
      <c r="F27" s="246"/>
      <c r="G27" s="35"/>
      <c r="H27" s="32"/>
      <c r="I27" s="32"/>
    </row>
    <row r="28" spans="1:9" ht="16.5" customHeight="1">
      <c r="A28" s="57"/>
      <c r="B28" s="53"/>
      <c r="C28" s="54"/>
      <c r="D28" s="32"/>
      <c r="E28" s="245"/>
      <c r="F28" s="246"/>
      <c r="G28" s="30"/>
      <c r="H28" s="55"/>
      <c r="I28" s="55"/>
    </row>
    <row r="29" spans="1:9" ht="14.25" customHeight="1">
      <c r="A29" s="133"/>
      <c r="B29" s="134"/>
      <c r="C29" s="135"/>
      <c r="D29" s="136"/>
      <c r="E29" s="251"/>
      <c r="F29" s="252"/>
      <c r="G29" s="137"/>
      <c r="H29" s="135"/>
      <c r="I29" s="135"/>
    </row>
    <row r="30" spans="1:9" ht="15.75" customHeight="1">
      <c r="A30" s="262" t="s">
        <v>59</v>
      </c>
      <c r="B30" s="262"/>
      <c r="C30" s="262"/>
      <c r="D30" s="262"/>
      <c r="E30" s="262"/>
      <c r="F30" s="262"/>
      <c r="G30" s="262"/>
      <c r="H30" s="262"/>
      <c r="I30" s="262"/>
    </row>
    <row r="31" spans="1:9" ht="36">
      <c r="A31" s="57"/>
      <c r="B31" s="31" t="s">
        <v>163</v>
      </c>
      <c r="C31" s="13" t="s">
        <v>0</v>
      </c>
      <c r="D31" s="32" t="s">
        <v>97</v>
      </c>
      <c r="E31" s="250" t="s">
        <v>157</v>
      </c>
      <c r="F31" s="250"/>
      <c r="G31" s="32" t="s">
        <v>331</v>
      </c>
      <c r="H31" s="32" t="s">
        <v>54</v>
      </c>
      <c r="I31" s="32" t="s">
        <v>199</v>
      </c>
    </row>
    <row r="32" spans="1:9" ht="36">
      <c r="A32" s="57"/>
      <c r="B32" s="31" t="s">
        <v>163</v>
      </c>
      <c r="C32" s="13" t="s">
        <v>60</v>
      </c>
      <c r="D32" s="52" t="s">
        <v>185</v>
      </c>
      <c r="E32" s="250" t="s">
        <v>158</v>
      </c>
      <c r="F32" s="250"/>
      <c r="G32" s="32" t="s">
        <v>331</v>
      </c>
      <c r="H32" s="32" t="s">
        <v>54</v>
      </c>
      <c r="I32" s="32" t="s">
        <v>199</v>
      </c>
    </row>
    <row r="33" spans="1:9" ht="36">
      <c r="A33" s="57"/>
      <c r="B33" s="31" t="s">
        <v>163</v>
      </c>
      <c r="C33" s="13" t="s">
        <v>61</v>
      </c>
      <c r="D33" s="52" t="s">
        <v>186</v>
      </c>
      <c r="E33" s="250" t="s">
        <v>195</v>
      </c>
      <c r="F33" s="250"/>
      <c r="G33" s="32" t="s">
        <v>331</v>
      </c>
      <c r="H33" s="32" t="s">
        <v>54</v>
      </c>
      <c r="I33" s="32" t="s">
        <v>199</v>
      </c>
    </row>
    <row r="34" spans="1:9" ht="50.25" customHeight="1">
      <c r="A34" s="58"/>
      <c r="B34" s="31" t="s">
        <v>163</v>
      </c>
      <c r="C34" s="13" t="s">
        <v>62</v>
      </c>
      <c r="D34" s="52" t="s">
        <v>53</v>
      </c>
      <c r="E34" s="236" t="s">
        <v>55</v>
      </c>
      <c r="F34" s="237"/>
      <c r="G34" s="32" t="s">
        <v>331</v>
      </c>
      <c r="H34" s="32" t="s">
        <v>54</v>
      </c>
      <c r="I34" s="32" t="s">
        <v>199</v>
      </c>
    </row>
    <row r="35" spans="1:11" s="29" customFormat="1" ht="57.75" customHeight="1">
      <c r="A35" s="57"/>
      <c r="B35" s="37" t="s">
        <v>166</v>
      </c>
      <c r="C35" s="56" t="s">
        <v>330</v>
      </c>
      <c r="D35" s="32" t="s">
        <v>20</v>
      </c>
      <c r="E35" s="263" t="s">
        <v>196</v>
      </c>
      <c r="F35" s="263"/>
      <c r="G35" s="35" t="s">
        <v>21</v>
      </c>
      <c r="H35" s="35" t="s">
        <v>22</v>
      </c>
      <c r="I35" s="32" t="s">
        <v>19</v>
      </c>
      <c r="J35" s="39"/>
      <c r="K35" s="39"/>
    </row>
    <row r="36" spans="1:9" ht="36">
      <c r="A36" s="57"/>
      <c r="B36" s="37" t="s">
        <v>217</v>
      </c>
      <c r="C36" s="15" t="s">
        <v>150</v>
      </c>
      <c r="D36" s="32" t="s">
        <v>20</v>
      </c>
      <c r="E36" s="263" t="s">
        <v>196</v>
      </c>
      <c r="F36" s="263"/>
      <c r="G36" s="35" t="s">
        <v>21</v>
      </c>
      <c r="H36" s="35" t="s">
        <v>22</v>
      </c>
      <c r="I36" s="32" t="s">
        <v>19</v>
      </c>
    </row>
    <row r="37" ht="36" customHeight="1"/>
    <row r="38" ht="72" customHeight="1"/>
    <row r="39" ht="68.25" customHeight="1"/>
    <row r="41" spans="1:9" ht="49.5" customHeight="1">
      <c r="A41" s="49"/>
      <c r="B41" s="50"/>
      <c r="C41" s="43"/>
      <c r="D41" s="43"/>
      <c r="E41" s="43"/>
      <c r="F41" s="43"/>
      <c r="G41" s="43"/>
      <c r="H41" s="43"/>
      <c r="I41" s="43"/>
    </row>
    <row r="42" spans="1:9" ht="60.75" customHeight="1">
      <c r="A42" s="49"/>
      <c r="B42" s="50"/>
      <c r="C42" s="43"/>
      <c r="D42" s="43"/>
      <c r="E42" s="43"/>
      <c r="F42" s="43"/>
      <c r="G42" s="43"/>
      <c r="H42" s="43"/>
      <c r="I42" s="43"/>
    </row>
    <row r="43" spans="1:9" ht="48" customHeight="1">
      <c r="A43" s="49"/>
      <c r="B43" s="50"/>
      <c r="C43" s="43"/>
      <c r="D43" s="43"/>
      <c r="E43" s="43"/>
      <c r="F43" s="43"/>
      <c r="G43" s="43"/>
      <c r="H43" s="43"/>
      <c r="I43" s="43"/>
    </row>
    <row r="44" spans="1:9" ht="41.25" customHeight="1">
      <c r="A44" s="49"/>
      <c r="B44" s="50"/>
      <c r="C44" s="43"/>
      <c r="D44" s="43"/>
      <c r="E44" s="43"/>
      <c r="F44" s="43"/>
      <c r="G44" s="43"/>
      <c r="H44" s="43"/>
      <c r="I44" s="43"/>
    </row>
    <row r="45" spans="1:9" ht="49.5" customHeight="1">
      <c r="A45" s="49"/>
      <c r="B45" s="50"/>
      <c r="C45" s="43"/>
      <c r="D45" s="43"/>
      <c r="E45" s="43"/>
      <c r="F45" s="43"/>
      <c r="G45" s="43"/>
      <c r="H45" s="43"/>
      <c r="I45" s="43"/>
    </row>
    <row r="46" spans="1:9" ht="12">
      <c r="A46" s="259"/>
      <c r="B46" s="259"/>
      <c r="C46" s="259"/>
      <c r="D46" s="259"/>
      <c r="E46" s="259"/>
      <c r="F46" s="259"/>
      <c r="G46" s="259"/>
      <c r="H46" s="259"/>
      <c r="I46" s="259"/>
    </row>
    <row r="47" spans="1:9" ht="12">
      <c r="A47" s="49"/>
      <c r="B47" s="50"/>
      <c r="C47" s="43"/>
      <c r="D47" s="43"/>
      <c r="E47" s="43"/>
      <c r="F47" s="43"/>
      <c r="G47" s="49"/>
      <c r="H47" s="43"/>
      <c r="I47" s="43"/>
    </row>
    <row r="48" spans="1:9" ht="50.25" customHeight="1">
      <c r="A48" s="49"/>
      <c r="B48" s="50"/>
      <c r="C48" s="43"/>
      <c r="D48" s="43"/>
      <c r="E48" s="43"/>
      <c r="F48" s="43"/>
      <c r="G48" s="43"/>
      <c r="H48" s="43"/>
      <c r="I48" s="43"/>
    </row>
    <row r="49" spans="1:11" s="29" customFormat="1" ht="30" customHeight="1">
      <c r="A49" s="45"/>
      <c r="B49" s="46"/>
      <c r="C49" s="47"/>
      <c r="D49" s="48"/>
      <c r="E49" s="48"/>
      <c r="F49" s="48"/>
      <c r="G49" s="47"/>
      <c r="H49" s="45"/>
      <c r="I49" s="45"/>
      <c r="J49" s="39"/>
      <c r="K49" s="39"/>
    </row>
    <row r="50" spans="1:9" ht="12">
      <c r="A50" s="260"/>
      <c r="B50" s="260"/>
      <c r="C50" s="260"/>
      <c r="D50" s="260"/>
      <c r="E50" s="260"/>
      <c r="F50" s="260"/>
      <c r="G50" s="260"/>
      <c r="H50" s="260"/>
      <c r="I50" s="260"/>
    </row>
    <row r="51" spans="1:9" ht="43.5" customHeight="1">
      <c r="A51" s="49"/>
      <c r="B51" s="50"/>
      <c r="C51" s="43"/>
      <c r="D51" s="43"/>
      <c r="E51" s="43"/>
      <c r="F51" s="43"/>
      <c r="G51" s="43"/>
      <c r="H51" s="43"/>
      <c r="I51" s="43"/>
    </row>
    <row r="52" spans="1:9" ht="57.75" customHeight="1">
      <c r="A52" s="49"/>
      <c r="B52" s="50"/>
      <c r="C52" s="43"/>
      <c r="D52" s="43"/>
      <c r="E52" s="43"/>
      <c r="F52" s="43"/>
      <c r="G52" s="43"/>
      <c r="H52" s="43"/>
      <c r="I52" s="43"/>
    </row>
    <row r="53" spans="1:9" ht="12">
      <c r="A53" s="261"/>
      <c r="B53" s="261"/>
      <c r="C53" s="261"/>
      <c r="D53" s="261"/>
      <c r="E53" s="261"/>
      <c r="F53" s="261"/>
      <c r="G53" s="261"/>
      <c r="H53" s="261"/>
      <c r="I53" s="261"/>
    </row>
    <row r="54" spans="1:9" ht="49.5" customHeight="1">
      <c r="A54" s="49"/>
      <c r="B54" s="50"/>
      <c r="C54" s="43"/>
      <c r="D54" s="43"/>
      <c r="E54" s="43"/>
      <c r="F54" s="43"/>
      <c r="G54" s="43"/>
      <c r="H54" s="43"/>
      <c r="I54" s="43"/>
    </row>
    <row r="61" spans="1:11" s="40" customFormat="1" ht="12">
      <c r="A61" s="33"/>
      <c r="B61" s="41"/>
      <c r="C61" s="33"/>
      <c r="F61" s="40" t="s">
        <v>175</v>
      </c>
      <c r="I61" s="33"/>
      <c r="J61" s="33"/>
      <c r="K61" s="33"/>
    </row>
  </sheetData>
  <sheetProtection/>
  <mergeCells count="38">
    <mergeCell ref="A46:I46"/>
    <mergeCell ref="A50:I50"/>
    <mergeCell ref="A53:I53"/>
    <mergeCell ref="A30:I30"/>
    <mergeCell ref="E35:F35"/>
    <mergeCell ref="E36:F36"/>
    <mergeCell ref="E10:F10"/>
    <mergeCell ref="E11:F11"/>
    <mergeCell ref="E12:F12"/>
    <mergeCell ref="E13:F13"/>
    <mergeCell ref="A14:I14"/>
    <mergeCell ref="E15:F15"/>
    <mergeCell ref="E17:F17"/>
    <mergeCell ref="E18:F18"/>
    <mergeCell ref="E19:F19"/>
    <mergeCell ref="E20:F20"/>
    <mergeCell ref="E34:F34"/>
    <mergeCell ref="E21:F21"/>
    <mergeCell ref="E23:F23"/>
    <mergeCell ref="E24:F24"/>
    <mergeCell ref="E25:F25"/>
    <mergeCell ref="E8:F8"/>
    <mergeCell ref="E26:F26"/>
    <mergeCell ref="A22:I22"/>
    <mergeCell ref="E27:F27"/>
    <mergeCell ref="E28:F28"/>
    <mergeCell ref="E33:F33"/>
    <mergeCell ref="E29:F29"/>
    <mergeCell ref="E31:F31"/>
    <mergeCell ref="E32:F32"/>
    <mergeCell ref="E16:F16"/>
    <mergeCell ref="E3:F3"/>
    <mergeCell ref="E4:F4"/>
    <mergeCell ref="E5:F5"/>
    <mergeCell ref="E6:F6"/>
    <mergeCell ref="E7:F7"/>
    <mergeCell ref="D1:F1"/>
    <mergeCell ref="A2:I2"/>
  </mergeCells>
  <printOptions/>
  <pageMargins left="0.75" right="0.75" top="1" bottom="1" header="0.5" footer="0.5"/>
  <pageSetup horizontalDpi="600" verticalDpi="600" orientation="landscape" scale="84"/>
  <headerFooter alignWithMargins="0">
    <oddFooter>&amp;L&amp;A&amp;C&amp;Z&amp;F&amp;R&amp;P</oddFooter>
  </headerFooter>
  <rowBreaks count="3" manualBreakCount="3">
    <brk id="10" max="16383" man="1"/>
    <brk id="21" max="16383" man="1"/>
    <brk id="48" max="16383" man="1"/>
  </rowBreaks>
</worksheet>
</file>

<file path=xl/worksheets/sheet4.xml><?xml version="1.0" encoding="utf-8"?>
<worksheet xmlns="http://schemas.openxmlformats.org/spreadsheetml/2006/main" xmlns:r="http://schemas.openxmlformats.org/officeDocument/2006/relationships">
  <dimension ref="A1:G60"/>
  <sheetViews>
    <sheetView zoomScale="125" zoomScaleNormal="125" workbookViewId="0" topLeftCell="A1">
      <selection activeCell="E24" sqref="E24"/>
    </sheetView>
  </sheetViews>
  <sheetFormatPr defaultColWidth="8.8515625" defaultRowHeight="12.75"/>
  <cols>
    <col min="1" max="1" width="20.140625" style="0" customWidth="1"/>
    <col min="2" max="2" width="26.7109375" style="0" customWidth="1"/>
    <col min="3" max="3" width="22.28125" style="0" customWidth="1"/>
    <col min="4" max="4" width="25.00390625" style="0" customWidth="1"/>
    <col min="5" max="5" width="24.8515625" style="0" customWidth="1"/>
    <col min="6" max="6" width="21.421875" style="0" customWidth="1"/>
    <col min="7" max="8" width="20.421875" style="0" customWidth="1"/>
    <col min="9" max="9" width="16.421875" style="0" customWidth="1"/>
    <col min="10" max="10" width="20.00390625" style="0" customWidth="1"/>
    <col min="11" max="11" width="19.421875" style="0" customWidth="1"/>
  </cols>
  <sheetData>
    <row r="1" spans="1:7" ht="24" customHeight="1">
      <c r="A1" s="264" t="s">
        <v>156</v>
      </c>
      <c r="B1" s="265"/>
      <c r="C1" s="265"/>
      <c r="D1" s="265"/>
      <c r="E1" s="265"/>
      <c r="F1" s="265"/>
      <c r="G1" s="62"/>
    </row>
    <row r="2" ht="12">
      <c r="A2" s="1"/>
    </row>
    <row r="3" ht="12">
      <c r="A3" s="61" t="s">
        <v>259</v>
      </c>
    </row>
    <row r="4" ht="12">
      <c r="A4" t="s">
        <v>222</v>
      </c>
    </row>
    <row r="5" ht="12">
      <c r="A5" t="s">
        <v>224</v>
      </c>
    </row>
    <row r="6" ht="12">
      <c r="A6" t="s">
        <v>56</v>
      </c>
    </row>
    <row r="7" ht="12">
      <c r="A7" t="s">
        <v>57</v>
      </c>
    </row>
    <row r="8" ht="12">
      <c r="A8" t="s">
        <v>221</v>
      </c>
    </row>
    <row r="9" ht="12">
      <c r="A9" t="s">
        <v>58</v>
      </c>
    </row>
    <row r="10" ht="12">
      <c r="A10" t="s">
        <v>260</v>
      </c>
    </row>
    <row r="11" ht="12">
      <c r="A11" t="s">
        <v>223</v>
      </c>
    </row>
    <row r="13" spans="1:7" ht="12">
      <c r="A13" s="61" t="s">
        <v>116</v>
      </c>
      <c r="B13" s="61" t="s">
        <v>117</v>
      </c>
      <c r="C13" s="61" t="s">
        <v>265</v>
      </c>
      <c r="D13" s="61" t="s">
        <v>191</v>
      </c>
      <c r="E13" s="61" t="s">
        <v>192</v>
      </c>
      <c r="F13" s="61"/>
      <c r="G13" s="62"/>
    </row>
    <row r="14" spans="1:7" ht="12">
      <c r="A14" t="s">
        <v>84</v>
      </c>
      <c r="B14" t="s">
        <v>157</v>
      </c>
      <c r="C14" t="s">
        <v>88</v>
      </c>
      <c r="D14" t="s">
        <v>190</v>
      </c>
      <c r="E14" s="3" t="s">
        <v>231</v>
      </c>
      <c r="F14" s="1"/>
      <c r="G14" s="1"/>
    </row>
    <row r="15" spans="1:7" ht="12">
      <c r="A15" t="s">
        <v>85</v>
      </c>
      <c r="B15" t="s">
        <v>158</v>
      </c>
      <c r="C15" t="s">
        <v>89</v>
      </c>
      <c r="D15" t="s">
        <v>193</v>
      </c>
      <c r="E15" s="3" t="s">
        <v>232</v>
      </c>
      <c r="F15" s="3"/>
      <c r="G15" s="3"/>
    </row>
    <row r="16" spans="1:7" ht="12">
      <c r="A16" t="s">
        <v>86</v>
      </c>
      <c r="B16" t="s">
        <v>195</v>
      </c>
      <c r="C16" t="s">
        <v>90</v>
      </c>
      <c r="D16" s="3" t="s">
        <v>266</v>
      </c>
      <c r="E16" t="s">
        <v>233</v>
      </c>
      <c r="F16" s="3"/>
      <c r="G16" s="3"/>
    </row>
    <row r="17" spans="1:7" ht="12">
      <c r="A17" t="s">
        <v>87</v>
      </c>
      <c r="B17" t="s">
        <v>55</v>
      </c>
      <c r="C17" t="s">
        <v>91</v>
      </c>
      <c r="D17" t="s">
        <v>194</v>
      </c>
      <c r="E17" s="3" t="s">
        <v>104</v>
      </c>
      <c r="F17" s="3"/>
      <c r="G17" s="3"/>
    </row>
    <row r="18" spans="1:7" ht="12">
      <c r="A18" t="s">
        <v>267</v>
      </c>
      <c r="B18" t="s">
        <v>196</v>
      </c>
      <c r="F18" s="3"/>
      <c r="G18" s="3"/>
    </row>
    <row r="19" spans="1:7" ht="12">
      <c r="A19" t="s">
        <v>118</v>
      </c>
      <c r="B19" t="s">
        <v>197</v>
      </c>
      <c r="F19" s="3"/>
      <c r="G19" s="3"/>
    </row>
    <row r="20" spans="1:7" ht="12">
      <c r="A20" t="s">
        <v>154</v>
      </c>
      <c r="B20" t="s">
        <v>159</v>
      </c>
      <c r="F20" s="3"/>
      <c r="G20" s="3"/>
    </row>
    <row r="21" spans="6:7" ht="12">
      <c r="F21" s="3"/>
      <c r="G21" s="3"/>
    </row>
    <row r="22" spans="6:7" ht="12">
      <c r="F22" s="3"/>
      <c r="G22" s="3"/>
    </row>
    <row r="23" spans="1:7" ht="12">
      <c r="A23" s="61" t="s">
        <v>120</v>
      </c>
      <c r="B23" s="62"/>
      <c r="C23" s="62"/>
      <c r="D23" s="62"/>
      <c r="E23" s="62"/>
      <c r="F23" s="63"/>
      <c r="G23" s="63"/>
    </row>
    <row r="24" spans="1:7" ht="12">
      <c r="A24" s="9" t="s">
        <v>258</v>
      </c>
      <c r="B24" s="9" t="s">
        <v>234</v>
      </c>
      <c r="C24" s="9" t="s">
        <v>235</v>
      </c>
      <c r="D24" s="9" t="s">
        <v>40</v>
      </c>
      <c r="F24" s="3"/>
      <c r="G24" s="3"/>
    </row>
    <row r="25" spans="1:7" ht="12">
      <c r="A25" t="s">
        <v>160</v>
      </c>
      <c r="B25" s="3" t="s">
        <v>236</v>
      </c>
      <c r="C25" t="str">
        <f>IF(D25=$B$14,$A$14,IF(D25=$B$15,$A$15,IF(D25=$B$16,$A$16,IF(D25=$B$17,$A$17,"Error"))))</f>
        <v>Beta</v>
      </c>
      <c r="D25" t="s">
        <v>158</v>
      </c>
      <c r="F25" s="3"/>
      <c r="G25" s="3"/>
    </row>
    <row r="26" spans="1:7" ht="12">
      <c r="A26" t="s">
        <v>161</v>
      </c>
      <c r="B26" s="3" t="s">
        <v>237</v>
      </c>
      <c r="C26" t="str">
        <f aca="true" t="shared" si="0" ref="C26:C39">IF(D26=$B$14,$A$14,IF(D26=$B$15,$A$15,IF(D26=$B$16,$A$16,IF(D26=$B$17,$A$17,"Error"))))</f>
        <v>Beta</v>
      </c>
      <c r="D26" t="s">
        <v>158</v>
      </c>
      <c r="F26" s="3"/>
      <c r="G26" s="3"/>
    </row>
    <row r="27" spans="1:7" ht="12">
      <c r="A27" t="s">
        <v>162</v>
      </c>
      <c r="B27" s="3" t="s">
        <v>194</v>
      </c>
      <c r="C27" t="str">
        <f t="shared" si="0"/>
        <v>Delta</v>
      </c>
      <c r="D27" t="s">
        <v>55</v>
      </c>
      <c r="F27" s="3"/>
      <c r="G27" s="3"/>
    </row>
    <row r="28" spans="1:7" ht="12">
      <c r="A28" t="s">
        <v>225</v>
      </c>
      <c r="B28" s="3" t="s">
        <v>238</v>
      </c>
      <c r="C28" t="str">
        <f t="shared" si="0"/>
        <v>Alpha</v>
      </c>
      <c r="D28" t="s">
        <v>157</v>
      </c>
      <c r="F28" s="3"/>
      <c r="G28" s="3"/>
    </row>
    <row r="29" spans="1:7" ht="12">
      <c r="A29" t="s">
        <v>226</v>
      </c>
      <c r="B29" s="3" t="s">
        <v>239</v>
      </c>
      <c r="C29" t="str">
        <f t="shared" si="0"/>
        <v>Alpha</v>
      </c>
      <c r="D29" t="s">
        <v>157</v>
      </c>
      <c r="F29" s="3"/>
      <c r="G29" s="3"/>
    </row>
    <row r="30" spans="1:7" ht="12">
      <c r="A30" t="s">
        <v>227</v>
      </c>
      <c r="B30" s="3" t="s">
        <v>240</v>
      </c>
      <c r="C30" t="str">
        <f t="shared" si="0"/>
        <v>Alpha</v>
      </c>
      <c r="D30" t="s">
        <v>157</v>
      </c>
      <c r="F30" s="3"/>
      <c r="G30" s="3"/>
    </row>
    <row r="31" spans="1:4" ht="12">
      <c r="A31" s="3" t="s">
        <v>228</v>
      </c>
      <c r="B31" s="3" t="s">
        <v>241</v>
      </c>
      <c r="C31" t="str">
        <f t="shared" si="0"/>
        <v>Alpha</v>
      </c>
      <c r="D31" t="s">
        <v>157</v>
      </c>
    </row>
    <row r="32" spans="1:4" ht="12">
      <c r="A32" t="s">
        <v>229</v>
      </c>
      <c r="B32" s="3" t="s">
        <v>242</v>
      </c>
      <c r="C32" t="str">
        <f t="shared" si="0"/>
        <v>Alpha</v>
      </c>
      <c r="D32" t="s">
        <v>157</v>
      </c>
    </row>
    <row r="33" spans="1:4" ht="12">
      <c r="A33" t="s">
        <v>187</v>
      </c>
      <c r="B33" s="3" t="s">
        <v>243</v>
      </c>
      <c r="C33" t="str">
        <f t="shared" si="0"/>
        <v>Beta</v>
      </c>
      <c r="D33" t="s">
        <v>158</v>
      </c>
    </row>
    <row r="34" spans="1:4" ht="12">
      <c r="A34" t="s">
        <v>188</v>
      </c>
      <c r="B34" s="3" t="s">
        <v>244</v>
      </c>
      <c r="C34" t="str">
        <f t="shared" si="0"/>
        <v>Beta</v>
      </c>
      <c r="D34" t="s">
        <v>158</v>
      </c>
    </row>
    <row r="35" spans="1:4" ht="12">
      <c r="A35" t="s">
        <v>189</v>
      </c>
      <c r="B35" s="3" t="s">
        <v>245</v>
      </c>
      <c r="C35" t="str">
        <f t="shared" si="0"/>
        <v>Beta</v>
      </c>
      <c r="D35" t="s">
        <v>158</v>
      </c>
    </row>
    <row r="36" spans="1:7" ht="12">
      <c r="A36" s="3" t="s">
        <v>261</v>
      </c>
      <c r="B36" s="3" t="s">
        <v>246</v>
      </c>
      <c r="C36" t="str">
        <f t="shared" si="0"/>
        <v>Gamma</v>
      </c>
      <c r="D36" t="s">
        <v>195</v>
      </c>
      <c r="F36" s="1"/>
      <c r="G36" s="1"/>
    </row>
    <row r="37" spans="1:4" ht="12">
      <c r="A37" s="3" t="s">
        <v>262</v>
      </c>
      <c r="B37" s="3" t="s">
        <v>247</v>
      </c>
      <c r="C37" t="str">
        <f t="shared" si="0"/>
        <v>Gamma</v>
      </c>
      <c r="D37" t="s">
        <v>195</v>
      </c>
    </row>
    <row r="38" spans="1:4" ht="12">
      <c r="A38" s="3" t="s">
        <v>263</v>
      </c>
      <c r="B38" s="3" t="s">
        <v>248</v>
      </c>
      <c r="C38" t="str">
        <f t="shared" si="0"/>
        <v>Gamma</v>
      </c>
      <c r="D38" t="s">
        <v>195</v>
      </c>
    </row>
    <row r="39" spans="1:7" ht="12">
      <c r="A39" s="3" t="s">
        <v>264</v>
      </c>
      <c r="B39" s="3" t="s">
        <v>249</v>
      </c>
      <c r="C39" t="str">
        <f t="shared" si="0"/>
        <v>Gamma</v>
      </c>
      <c r="D39" t="s">
        <v>195</v>
      </c>
      <c r="G39" s="3"/>
    </row>
    <row r="41" spans="1:7" ht="12">
      <c r="A41" s="61" t="s">
        <v>230</v>
      </c>
      <c r="B41" s="62"/>
      <c r="C41" s="62"/>
      <c r="D41" s="62"/>
      <c r="E41" s="62"/>
      <c r="F41" s="62"/>
      <c r="G41" s="62"/>
    </row>
    <row r="42" spans="1:4" ht="12">
      <c r="A42" s="64" t="s">
        <v>258</v>
      </c>
      <c r="B42" s="65" t="s">
        <v>234</v>
      </c>
      <c r="C42" s="65" t="s">
        <v>155</v>
      </c>
      <c r="D42" s="66" t="s">
        <v>40</v>
      </c>
    </row>
    <row r="43" spans="1:4" ht="12">
      <c r="A43" s="3" t="s">
        <v>113</v>
      </c>
      <c r="B43" s="3" t="s">
        <v>250</v>
      </c>
      <c r="C43" t="str">
        <f aca="true" t="shared" si="1" ref="C43:C52">IF(D43=$B$14,$A$14,IF(D43=$B$15,$A$15,IF(D43=$B$16,$A$16,IF(D43=$B$17,$A$17,"Error"))))</f>
        <v>Beta</v>
      </c>
      <c r="D43" t="s">
        <v>158</v>
      </c>
    </row>
    <row r="44" spans="1:4" ht="12">
      <c r="A44" s="3" t="s">
        <v>1</v>
      </c>
      <c r="B44" s="3" t="s">
        <v>251</v>
      </c>
      <c r="C44" t="str">
        <f t="shared" si="1"/>
        <v>Beta</v>
      </c>
      <c r="D44" t="s">
        <v>158</v>
      </c>
    </row>
    <row r="45" spans="1:4" ht="12">
      <c r="A45" s="3" t="s">
        <v>2</v>
      </c>
      <c r="B45" s="3" t="s">
        <v>252</v>
      </c>
      <c r="C45" t="str">
        <f t="shared" si="1"/>
        <v>Delta</v>
      </c>
      <c r="D45" t="s">
        <v>55</v>
      </c>
    </row>
    <row r="46" spans="1:4" ht="12">
      <c r="A46" s="3" t="s">
        <v>3</v>
      </c>
      <c r="B46" s="3" t="s">
        <v>253</v>
      </c>
      <c r="C46" t="str">
        <f t="shared" si="1"/>
        <v>Delta</v>
      </c>
      <c r="D46" t="s">
        <v>55</v>
      </c>
    </row>
    <row r="47" spans="1:4" ht="12">
      <c r="A47" s="3" t="s">
        <v>4</v>
      </c>
      <c r="B47" s="3" t="s">
        <v>254</v>
      </c>
      <c r="C47" t="str">
        <f t="shared" si="1"/>
        <v>Delta</v>
      </c>
      <c r="D47" t="s">
        <v>55</v>
      </c>
    </row>
    <row r="48" spans="1:4" ht="12">
      <c r="A48" s="3" t="s">
        <v>121</v>
      </c>
      <c r="B48" s="3" t="s">
        <v>255</v>
      </c>
      <c r="C48" t="str">
        <f t="shared" si="1"/>
        <v>Delta</v>
      </c>
      <c r="D48" t="s">
        <v>55</v>
      </c>
    </row>
    <row r="49" spans="1:4" ht="12">
      <c r="A49" s="3" t="s">
        <v>122</v>
      </c>
      <c r="B49" s="3" t="s">
        <v>256</v>
      </c>
      <c r="C49" t="str">
        <f t="shared" si="1"/>
        <v>Delta</v>
      </c>
      <c r="D49" t="s">
        <v>55</v>
      </c>
    </row>
    <row r="50" spans="1:4" ht="12">
      <c r="A50" s="3" t="s">
        <v>123</v>
      </c>
      <c r="B50" s="3" t="s">
        <v>257</v>
      </c>
      <c r="C50" t="str">
        <f t="shared" si="1"/>
        <v>Delta</v>
      </c>
      <c r="D50" t="s">
        <v>55</v>
      </c>
    </row>
    <row r="51" spans="1:4" ht="12">
      <c r="A51" s="3" t="s">
        <v>100</v>
      </c>
      <c r="B51" s="3" t="s">
        <v>101</v>
      </c>
      <c r="C51" t="str">
        <f t="shared" si="1"/>
        <v>Delta</v>
      </c>
      <c r="D51" t="s">
        <v>55</v>
      </c>
    </row>
    <row r="52" spans="1:4" ht="12">
      <c r="A52" s="3" t="s">
        <v>102</v>
      </c>
      <c r="B52" s="3" t="s">
        <v>103</v>
      </c>
      <c r="C52" t="str">
        <f t="shared" si="1"/>
        <v>Delta</v>
      </c>
      <c r="D52" t="s">
        <v>55</v>
      </c>
    </row>
    <row r="53" spans="1:4" ht="12">
      <c r="A53" s="3" t="s">
        <v>272</v>
      </c>
      <c r="B53" s="3" t="s">
        <v>105</v>
      </c>
      <c r="C53" t="str">
        <f aca="true" t="shared" si="2" ref="C53:C60">IF(D53=$B$14,$A$14,IF(D53=$B$15,$A$15,IF(D53=$B$16,$A$16,IF(D53=$B$17,$A$17,"Error"))))</f>
        <v>Alpha</v>
      </c>
      <c r="D53" t="s">
        <v>157</v>
      </c>
    </row>
    <row r="54" spans="1:4" ht="12">
      <c r="A54" s="3" t="s">
        <v>273</v>
      </c>
      <c r="B54" s="3" t="s">
        <v>106</v>
      </c>
      <c r="C54" t="str">
        <f t="shared" si="2"/>
        <v>Alpha</v>
      </c>
      <c r="D54" t="s">
        <v>157</v>
      </c>
    </row>
    <row r="55" spans="1:4" ht="12">
      <c r="A55" s="3" t="s">
        <v>274</v>
      </c>
      <c r="B55" s="3" t="s">
        <v>107</v>
      </c>
      <c r="C55" t="str">
        <f t="shared" si="2"/>
        <v>Alpha</v>
      </c>
      <c r="D55" t="s">
        <v>157</v>
      </c>
    </row>
    <row r="56" spans="1:4" ht="12">
      <c r="A56" s="3" t="s">
        <v>275</v>
      </c>
      <c r="B56" s="3" t="s">
        <v>108</v>
      </c>
      <c r="C56" t="str">
        <f t="shared" si="2"/>
        <v>Gamma</v>
      </c>
      <c r="D56" t="s">
        <v>195</v>
      </c>
    </row>
    <row r="57" spans="1:4" ht="12">
      <c r="A57" s="3" t="s">
        <v>276</v>
      </c>
      <c r="B57" s="3" t="s">
        <v>109</v>
      </c>
      <c r="C57" t="str">
        <f t="shared" si="2"/>
        <v>Gamma</v>
      </c>
      <c r="D57" t="s">
        <v>195</v>
      </c>
    </row>
    <row r="58" spans="1:4" ht="12">
      <c r="A58" s="3" t="s">
        <v>277</v>
      </c>
      <c r="B58" s="3" t="s">
        <v>110</v>
      </c>
      <c r="C58" t="str">
        <f t="shared" si="2"/>
        <v>Alpha</v>
      </c>
      <c r="D58" t="s">
        <v>157</v>
      </c>
    </row>
    <row r="59" spans="1:4" ht="12">
      <c r="A59" s="3" t="s">
        <v>114</v>
      </c>
      <c r="B59" s="3" t="s">
        <v>111</v>
      </c>
      <c r="C59" t="str">
        <f t="shared" si="2"/>
        <v>Alpha</v>
      </c>
      <c r="D59" t="s">
        <v>157</v>
      </c>
    </row>
    <row r="60" spans="1:4" ht="12">
      <c r="A60" s="3" t="s">
        <v>115</v>
      </c>
      <c r="B60" s="3" t="s">
        <v>112</v>
      </c>
      <c r="C60" t="str">
        <f t="shared" si="2"/>
        <v>Alpha</v>
      </c>
      <c r="D60" t="s">
        <v>157</v>
      </c>
    </row>
  </sheetData>
  <sheetProtection/>
  <mergeCells count="1">
    <mergeCell ref="A1:F1"/>
  </mergeCells>
  <printOptions gridLines="1"/>
  <pageMargins left="0.75" right="0.75" top="1" bottom="0.9" header="0.5" footer="0.5"/>
  <pageSetup horizontalDpi="600" verticalDpi="600" orientation="landscape" scale="59"/>
  <headerFooter alignWithMargins="0">
    <oddHeader>&amp;C&amp;"Arial,Bold"&amp;14Teams for Pre-Trial Phase II</oddHeader>
    <oddFooter>&amp;L&amp;F&amp;C&amp;A&amp;R&amp;P</oddFooter>
  </headerFooter>
</worksheet>
</file>

<file path=xl/worksheets/sheet5.xml><?xml version="1.0" encoding="utf-8"?>
<worksheet xmlns="http://schemas.openxmlformats.org/spreadsheetml/2006/main" xmlns:r="http://schemas.openxmlformats.org/officeDocument/2006/relationships">
  <dimension ref="A1:N14"/>
  <sheetViews>
    <sheetView workbookViewId="0" topLeftCell="A1">
      <selection activeCell="B11" sqref="B11"/>
    </sheetView>
  </sheetViews>
  <sheetFormatPr defaultColWidth="8.8515625" defaultRowHeight="12.75"/>
  <cols>
    <col min="1" max="7" width="20.7109375" style="0" customWidth="1"/>
    <col min="8" max="8" width="5.8515625" style="0" customWidth="1"/>
    <col min="9" max="9" width="6.00390625" style="0" customWidth="1"/>
    <col min="10" max="10" width="5.8515625" style="0" customWidth="1"/>
    <col min="11" max="14" width="20.7109375" style="0" customWidth="1"/>
  </cols>
  <sheetData>
    <row r="1" spans="1:2" ht="12">
      <c r="A1" s="1" t="s">
        <v>220</v>
      </c>
      <c r="B1" s="7"/>
    </row>
    <row r="2" ht="12">
      <c r="B2" s="7"/>
    </row>
    <row r="3" spans="1:14" ht="12.75" thickBot="1">
      <c r="A3" s="23" t="s">
        <v>119</v>
      </c>
      <c r="B3" s="24" t="s">
        <v>163</v>
      </c>
      <c r="C3" s="25" t="s">
        <v>164</v>
      </c>
      <c r="D3" s="25" t="s">
        <v>166</v>
      </c>
      <c r="E3" s="25" t="s">
        <v>213</v>
      </c>
      <c r="F3" s="25" t="s">
        <v>216</v>
      </c>
      <c r="G3" s="25" t="s">
        <v>217</v>
      </c>
      <c r="K3" s="23" t="s">
        <v>119</v>
      </c>
      <c r="L3" s="25" t="s">
        <v>218</v>
      </c>
      <c r="M3" s="25" t="s">
        <v>219</v>
      </c>
      <c r="N3" s="25" t="s">
        <v>41</v>
      </c>
    </row>
    <row r="4" spans="1:14" ht="77.25" customHeight="1" thickTop="1">
      <c r="A4" s="16" t="s">
        <v>222</v>
      </c>
      <c r="B4" s="17" t="s">
        <v>268</v>
      </c>
      <c r="C4" s="18" t="s">
        <v>208</v>
      </c>
      <c r="D4" s="18" t="s">
        <v>210</v>
      </c>
      <c r="E4" s="18" t="s">
        <v>77</v>
      </c>
      <c r="F4" s="19" t="s">
        <v>78</v>
      </c>
      <c r="G4" s="20"/>
      <c r="K4" s="16" t="s">
        <v>222</v>
      </c>
      <c r="L4" s="21"/>
      <c r="M4" s="22" t="s">
        <v>83</v>
      </c>
      <c r="N4" s="266" t="s">
        <v>42</v>
      </c>
    </row>
    <row r="5" spans="1:14" ht="36">
      <c r="A5" s="9" t="s">
        <v>224</v>
      </c>
      <c r="B5" s="10" t="s">
        <v>206</v>
      </c>
      <c r="C5" s="12"/>
      <c r="D5" s="12" t="s">
        <v>80</v>
      </c>
      <c r="E5" s="12" t="s">
        <v>76</v>
      </c>
      <c r="F5" s="13" t="s">
        <v>271</v>
      </c>
      <c r="G5" s="12" t="s">
        <v>81</v>
      </c>
      <c r="K5" s="9" t="s">
        <v>224</v>
      </c>
      <c r="L5" s="12"/>
      <c r="M5" s="12"/>
      <c r="N5" s="267"/>
    </row>
    <row r="6" spans="1:14" ht="89.25" customHeight="1">
      <c r="A6" s="9" t="s">
        <v>56</v>
      </c>
      <c r="B6" s="10" t="s">
        <v>268</v>
      </c>
      <c r="C6" s="12"/>
      <c r="D6" s="12"/>
      <c r="E6" s="12" t="s">
        <v>79</v>
      </c>
      <c r="F6" s="13"/>
      <c r="G6" s="13" t="s">
        <v>35</v>
      </c>
      <c r="K6" s="9" t="s">
        <v>56</v>
      </c>
      <c r="L6" s="13" t="s">
        <v>36</v>
      </c>
      <c r="M6" s="12"/>
      <c r="N6" s="267"/>
    </row>
    <row r="7" spans="1:14" ht="51" customHeight="1">
      <c r="A7" s="9" t="s">
        <v>57</v>
      </c>
      <c r="B7" s="14" t="s">
        <v>333</v>
      </c>
      <c r="C7" s="13" t="s">
        <v>207</v>
      </c>
      <c r="D7" s="15"/>
      <c r="E7" s="12"/>
      <c r="F7" s="12"/>
      <c r="G7" s="12"/>
      <c r="K7" s="9" t="s">
        <v>57</v>
      </c>
      <c r="L7" s="12" t="s">
        <v>82</v>
      </c>
      <c r="M7" s="12"/>
      <c r="N7" s="267"/>
    </row>
    <row r="8" spans="1:14" ht="89.25" customHeight="1">
      <c r="A8" s="9" t="s">
        <v>221</v>
      </c>
      <c r="B8" s="10" t="s">
        <v>268</v>
      </c>
      <c r="C8" s="12"/>
      <c r="D8" s="12"/>
      <c r="E8" s="13" t="s">
        <v>79</v>
      </c>
      <c r="F8" s="12"/>
      <c r="G8" s="13" t="s">
        <v>35</v>
      </c>
      <c r="K8" s="9" t="s">
        <v>221</v>
      </c>
      <c r="L8" s="13" t="s">
        <v>36</v>
      </c>
      <c r="M8" s="12"/>
      <c r="N8" s="267"/>
    </row>
    <row r="9" spans="1:14" ht="89.25" customHeight="1">
      <c r="A9" s="9" t="s">
        <v>58</v>
      </c>
      <c r="B9" s="10" t="s">
        <v>268</v>
      </c>
      <c r="C9" s="11" t="s">
        <v>208</v>
      </c>
      <c r="D9" s="11" t="s">
        <v>209</v>
      </c>
      <c r="E9" s="12" t="s">
        <v>76</v>
      </c>
      <c r="F9" s="13" t="s">
        <v>334</v>
      </c>
      <c r="G9" s="12"/>
      <c r="K9" s="9" t="s">
        <v>58</v>
      </c>
      <c r="L9" s="12"/>
      <c r="M9" s="13" t="s">
        <v>37</v>
      </c>
      <c r="N9" s="267"/>
    </row>
    <row r="10" spans="1:14" ht="36">
      <c r="A10" s="9" t="s">
        <v>260</v>
      </c>
      <c r="B10" s="10" t="s">
        <v>268</v>
      </c>
      <c r="C10" s="15"/>
      <c r="D10" s="12" t="s">
        <v>211</v>
      </c>
      <c r="E10" s="12" t="s">
        <v>77</v>
      </c>
      <c r="F10" s="13" t="s">
        <v>38</v>
      </c>
      <c r="G10" s="12"/>
      <c r="K10" s="9" t="s">
        <v>260</v>
      </c>
      <c r="L10" s="12"/>
      <c r="M10" s="12"/>
      <c r="N10" s="267"/>
    </row>
    <row r="11" spans="1:14" ht="24">
      <c r="A11" s="9" t="s">
        <v>223</v>
      </c>
      <c r="B11" s="14" t="s">
        <v>335</v>
      </c>
      <c r="C11" s="13" t="s">
        <v>207</v>
      </c>
      <c r="D11" s="12" t="s">
        <v>80</v>
      </c>
      <c r="E11" s="12"/>
      <c r="F11" s="12"/>
      <c r="G11" s="12" t="s">
        <v>81</v>
      </c>
      <c r="K11" s="9" t="s">
        <v>223</v>
      </c>
      <c r="L11" s="12" t="s">
        <v>82</v>
      </c>
      <c r="M11" s="12"/>
      <c r="N11" s="268"/>
    </row>
    <row r="12" spans="1:10" ht="19.5" customHeight="1">
      <c r="A12" s="8"/>
      <c r="B12" s="6"/>
      <c r="C12" s="2"/>
      <c r="E12" s="2"/>
      <c r="F12" s="2"/>
      <c r="G12" s="2"/>
      <c r="H12" s="2"/>
      <c r="I12" s="2"/>
      <c r="J12" s="2"/>
    </row>
    <row r="13" spans="1:10" ht="12">
      <c r="A13" s="8"/>
      <c r="B13" s="7"/>
      <c r="C13" s="2"/>
      <c r="E13" s="2"/>
      <c r="F13" s="2"/>
      <c r="G13" s="2"/>
      <c r="H13" s="2"/>
      <c r="I13" s="2"/>
      <c r="J13" s="2"/>
    </row>
    <row r="14" ht="12">
      <c r="A14" s="8"/>
    </row>
  </sheetData>
  <sheetProtection/>
  <mergeCells count="1">
    <mergeCell ref="N4:N11"/>
  </mergeCells>
  <printOptions gridLines="1" horizontalCentered="1"/>
  <pageMargins left="0" right="0.25" top="1" bottom="0" header="0.25" footer="0.42"/>
  <pageSetup horizontalDpi="600" verticalDpi="600" orientation="landscape" scale="65"/>
  <headerFooter alignWithMargins="0">
    <oddHeader>&amp;C&amp;"Arial,Bold"&amp;14
Assignments for Pre-Trial Phase II</oddHeader>
    <oddFooter>&amp;L&amp;A&amp;C&amp;F&amp;R&amp;P</oddFooter>
  </headerFooter>
  <colBreaks count="1" manualBreakCount="1">
    <brk id="10" max="11" man="1"/>
  </colBreaks>
</worksheet>
</file>

<file path=xl/worksheets/sheet6.xml><?xml version="1.0" encoding="utf-8"?>
<worksheet xmlns="http://schemas.openxmlformats.org/spreadsheetml/2006/main" xmlns:r="http://schemas.openxmlformats.org/officeDocument/2006/relationships">
  <dimension ref="A4:I198"/>
  <sheetViews>
    <sheetView tabSelected="1" zoomScale="125" zoomScaleNormal="125" zoomScalePageLayoutView="0" workbookViewId="0" topLeftCell="A1">
      <selection activeCell="D30" sqref="D30"/>
    </sheetView>
  </sheetViews>
  <sheetFormatPr defaultColWidth="8.8515625" defaultRowHeight="12.75"/>
  <cols>
    <col min="1" max="1" width="10.421875" style="72" customWidth="1"/>
    <col min="2" max="2" width="13.421875" style="73" customWidth="1"/>
    <col min="3" max="3" width="49.140625" style="72" customWidth="1"/>
    <col min="4" max="4" width="14.28125" style="73" customWidth="1"/>
    <col min="5" max="5" width="8.7109375" style="73" customWidth="1"/>
    <col min="6" max="6" width="10.421875" style="73" customWidth="1"/>
    <col min="7" max="7" width="32.00390625" style="72" customWidth="1"/>
    <col min="8" max="16384" width="8.8515625" style="72" customWidth="1"/>
  </cols>
  <sheetData>
    <row r="1" ht="12.75"/>
    <row r="2" ht="12.75"/>
    <row r="3" ht="12.75"/>
    <row r="4" spans="1:6" ht="21" customHeight="1">
      <c r="A4" s="269" t="s">
        <v>25</v>
      </c>
      <c r="B4" s="269"/>
      <c r="C4" s="269"/>
      <c r="D4" s="269"/>
      <c r="E4" s="269"/>
      <c r="F4" s="269"/>
    </row>
    <row r="5" spans="1:6" ht="12">
      <c r="A5" s="166"/>
      <c r="B5" s="81"/>
      <c r="C5" s="100"/>
      <c r="D5" s="103"/>
      <c r="E5" s="103"/>
      <c r="F5" s="167"/>
    </row>
    <row r="6" spans="1:6" ht="12" customHeight="1">
      <c r="A6" s="168" t="s">
        <v>176</v>
      </c>
      <c r="B6" s="147" t="s">
        <v>177</v>
      </c>
      <c r="C6" s="142" t="s">
        <v>178</v>
      </c>
      <c r="D6" s="142"/>
      <c r="E6" s="103"/>
      <c r="F6" s="167"/>
    </row>
    <row r="7" spans="1:6" ht="12" customHeight="1">
      <c r="A7" s="169"/>
      <c r="B7" s="103"/>
      <c r="C7" s="100"/>
      <c r="D7" s="103"/>
      <c r="E7" s="103"/>
      <c r="F7" s="167"/>
    </row>
    <row r="8" spans="1:7" ht="24" customHeight="1">
      <c r="A8" s="169"/>
      <c r="B8" s="143" t="s">
        <v>179</v>
      </c>
      <c r="C8" s="158" t="s">
        <v>180</v>
      </c>
      <c r="D8" s="165" t="s">
        <v>47</v>
      </c>
      <c r="E8" s="165" t="s">
        <v>9</v>
      </c>
      <c r="F8" s="165" t="s">
        <v>10</v>
      </c>
      <c r="G8" s="73"/>
    </row>
    <row r="9" spans="1:8" ht="15">
      <c r="A9" s="169"/>
      <c r="B9" s="75"/>
      <c r="C9" s="139" t="s">
        <v>222</v>
      </c>
      <c r="D9" s="151">
        <v>750</v>
      </c>
      <c r="E9" s="74">
        <f>(E21*0.2)+(E22*0.35)</f>
        <v>14.55</v>
      </c>
      <c r="F9" s="74">
        <f>E9*D9</f>
        <v>10912.5</v>
      </c>
      <c r="G9" s="75"/>
      <c r="H9" s="76"/>
    </row>
    <row r="10" spans="1:7" ht="12">
      <c r="A10" s="169"/>
      <c r="B10" s="75"/>
      <c r="C10" s="140" t="s">
        <v>224</v>
      </c>
      <c r="D10" s="151">
        <v>600</v>
      </c>
      <c r="E10" s="74">
        <f>(E23*0.25)+(E26*0.05)</f>
        <v>4.15</v>
      </c>
      <c r="F10" s="74">
        <f aca="true" t="shared" si="0" ref="F10:F16">E10*D10</f>
        <v>2490</v>
      </c>
      <c r="G10" s="73"/>
    </row>
    <row r="11" spans="1:7" ht="12">
      <c r="A11" s="169"/>
      <c r="B11" s="103"/>
      <c r="C11" s="139" t="s">
        <v>56</v>
      </c>
      <c r="D11" s="151">
        <v>400</v>
      </c>
      <c r="E11" s="74">
        <f>E24*0.5</f>
        <v>14.5</v>
      </c>
      <c r="F11" s="74">
        <f t="shared" si="0"/>
        <v>5800</v>
      </c>
      <c r="G11" s="73"/>
    </row>
    <row r="12" spans="1:7" ht="12">
      <c r="A12" s="169"/>
      <c r="B12" s="103"/>
      <c r="C12" s="139" t="s">
        <v>57</v>
      </c>
      <c r="D12" s="151">
        <v>425</v>
      </c>
      <c r="E12" s="74">
        <f>(E25*0.2)</f>
        <v>3</v>
      </c>
      <c r="F12" s="74">
        <f t="shared" si="0"/>
        <v>1275</v>
      </c>
      <c r="G12" s="73"/>
    </row>
    <row r="13" spans="1:6" ht="12">
      <c r="A13" s="169"/>
      <c r="B13" s="103"/>
      <c r="C13" s="139" t="s">
        <v>221</v>
      </c>
      <c r="D13" s="152">
        <v>425</v>
      </c>
      <c r="E13" s="74">
        <f>E24*0.5</f>
        <v>14.5</v>
      </c>
      <c r="F13" s="74">
        <f t="shared" si="0"/>
        <v>6162.5</v>
      </c>
    </row>
    <row r="14" spans="1:6" ht="12">
      <c r="A14" s="169"/>
      <c r="B14" s="103"/>
      <c r="C14" s="139" t="s">
        <v>58</v>
      </c>
      <c r="D14" s="151">
        <v>340</v>
      </c>
      <c r="E14" s="74">
        <f>(E21*0.8)+(E23*0.75)</f>
        <v>35.2</v>
      </c>
      <c r="F14" s="74">
        <f t="shared" si="0"/>
        <v>11968.000000000002</v>
      </c>
    </row>
    <row r="15" spans="1:6" ht="12">
      <c r="A15" s="169"/>
      <c r="B15" s="103"/>
      <c r="C15" s="139" t="s">
        <v>260</v>
      </c>
      <c r="D15" s="151">
        <v>360</v>
      </c>
      <c r="E15" s="74">
        <f>(E22*0.65)</f>
        <v>16.25</v>
      </c>
      <c r="F15" s="74">
        <f t="shared" si="0"/>
        <v>5850</v>
      </c>
    </row>
    <row r="16" spans="1:6" ht="12">
      <c r="A16" s="169"/>
      <c r="B16" s="103"/>
      <c r="C16" s="139" t="s">
        <v>223</v>
      </c>
      <c r="D16" s="151">
        <v>150</v>
      </c>
      <c r="E16" s="74">
        <f>(E25*0.8)+(E26*0.95)</f>
        <v>14.85</v>
      </c>
      <c r="F16" s="74">
        <f t="shared" si="0"/>
        <v>2227.5</v>
      </c>
    </row>
    <row r="17" spans="1:7" ht="21.75" customHeight="1">
      <c r="A17" s="170"/>
      <c r="B17" s="103"/>
      <c r="C17" s="148" t="s">
        <v>64</v>
      </c>
      <c r="D17" s="153"/>
      <c r="E17" s="154">
        <f>SUM(E9:E16)</f>
        <v>117</v>
      </c>
      <c r="F17" s="155">
        <f>SUM(F9:F16)</f>
        <v>46685.5</v>
      </c>
      <c r="G17" s="127"/>
    </row>
    <row r="18" spans="1:7" ht="12">
      <c r="A18" s="170"/>
      <c r="B18" s="103"/>
      <c r="C18" s="144"/>
      <c r="D18" s="150"/>
      <c r="E18" s="145"/>
      <c r="F18" s="171"/>
      <c r="G18" s="127"/>
    </row>
    <row r="19" spans="1:7" ht="12">
      <c r="A19" s="170"/>
      <c r="B19" s="103"/>
      <c r="C19" s="144"/>
      <c r="D19" s="150"/>
      <c r="E19" s="145"/>
      <c r="F19" s="171"/>
      <c r="G19" s="127"/>
    </row>
    <row r="20" spans="1:7" ht="12">
      <c r="A20" s="172" t="s">
        <v>26</v>
      </c>
      <c r="B20" s="103"/>
      <c r="C20" s="157" t="s">
        <v>51</v>
      </c>
      <c r="D20" s="151"/>
      <c r="E20" s="74"/>
      <c r="F20" s="74"/>
      <c r="G20" s="127"/>
    </row>
    <row r="21" spans="1:7" ht="12">
      <c r="A21" s="173" t="s">
        <v>27</v>
      </c>
      <c r="B21" s="162"/>
      <c r="C21" s="141" t="s">
        <v>49</v>
      </c>
      <c r="D21" s="151">
        <f>0.2*D9+0.8*D14</f>
        <v>422</v>
      </c>
      <c r="E21" s="77">
        <f>SUMIF($D$47:$D$106,"Alpha",$E$47:$E$106)</f>
        <v>29</v>
      </c>
      <c r="F21" s="74">
        <f aca="true" t="shared" si="1" ref="F21:F26">E21*D21</f>
        <v>12238</v>
      </c>
      <c r="G21" s="127"/>
    </row>
    <row r="22" spans="1:6" ht="12">
      <c r="A22" s="173" t="s">
        <v>30</v>
      </c>
      <c r="B22" s="162"/>
      <c r="C22" s="77" t="s">
        <v>48</v>
      </c>
      <c r="D22" s="151">
        <f>0.35*D9+0.65*D15</f>
        <v>496.5</v>
      </c>
      <c r="E22" s="77">
        <f>SUMIF($D$47:$D$106,"Beta",$E$47:$E$106)</f>
        <v>25</v>
      </c>
      <c r="F22" s="74">
        <f t="shared" si="1"/>
        <v>12412.5</v>
      </c>
    </row>
    <row r="23" spans="1:6" ht="12">
      <c r="A23" s="174" t="s">
        <v>28</v>
      </c>
      <c r="B23" s="164"/>
      <c r="C23" s="141" t="s">
        <v>50</v>
      </c>
      <c r="D23" s="151">
        <f>0.25*D10+0.75*D14</f>
        <v>405</v>
      </c>
      <c r="E23" s="77">
        <f>SUMIF($D$47:$D$106,"Gamma",$E$47:$E$106)</f>
        <v>16</v>
      </c>
      <c r="F23" s="74">
        <f t="shared" si="1"/>
        <v>6480</v>
      </c>
    </row>
    <row r="24" spans="1:6" ht="12">
      <c r="A24" s="173" t="s">
        <v>29</v>
      </c>
      <c r="B24" s="162"/>
      <c r="C24" s="141" t="s">
        <v>124</v>
      </c>
      <c r="D24" s="151">
        <f>0.5*D11+0.5*D13</f>
        <v>412.5</v>
      </c>
      <c r="E24" s="77">
        <f>SUMIF($D$47:$D$106,"Delta",$E$47:$E$106)</f>
        <v>29</v>
      </c>
      <c r="F24" s="74">
        <f t="shared" si="1"/>
        <v>11962.5</v>
      </c>
    </row>
    <row r="25" spans="1:6" ht="12">
      <c r="A25" s="173" t="s">
        <v>5</v>
      </c>
      <c r="B25" s="162"/>
      <c r="C25" s="140" t="s">
        <v>125</v>
      </c>
      <c r="D25" s="151">
        <f>0.2*D12+0.8*D16</f>
        <v>205</v>
      </c>
      <c r="E25" s="77">
        <f>SUMIF($D$47:$D$106,"Grph&amp;Ex",$E$47:$E$106)</f>
        <v>15</v>
      </c>
      <c r="F25" s="74">
        <f t="shared" si="1"/>
        <v>3075</v>
      </c>
    </row>
    <row r="26" spans="1:6" ht="12">
      <c r="A26" s="174" t="s">
        <v>8</v>
      </c>
      <c r="B26" s="163"/>
      <c r="C26" s="140" t="s">
        <v>126</v>
      </c>
      <c r="D26" s="151">
        <f>0.05*D10+0.95*D16</f>
        <v>172.5</v>
      </c>
      <c r="E26" s="77">
        <f>SUMIF($D$47:$D$106,"Lists",$E$47:$E$106)</f>
        <v>3</v>
      </c>
      <c r="F26" s="74">
        <f t="shared" si="1"/>
        <v>517.5</v>
      </c>
    </row>
    <row r="27" spans="1:7" ht="25.5" customHeight="1">
      <c r="A27" s="166"/>
      <c r="B27" s="81"/>
      <c r="C27" s="149" t="s">
        <v>64</v>
      </c>
      <c r="D27" s="156"/>
      <c r="E27" s="154">
        <f>SUM(E21:E26)</f>
        <v>117</v>
      </c>
      <c r="F27" s="155">
        <f>SUM(F21:F26)</f>
        <v>46685.5</v>
      </c>
      <c r="G27" s="127"/>
    </row>
    <row r="28" spans="1:7" ht="12">
      <c r="A28" s="166"/>
      <c r="B28" s="81"/>
      <c r="C28" s="78"/>
      <c r="D28" s="79"/>
      <c r="E28" s="80"/>
      <c r="F28" s="175"/>
      <c r="G28" s="118"/>
    </row>
    <row r="29" spans="1:6" ht="12">
      <c r="A29" s="176" t="s">
        <v>31</v>
      </c>
      <c r="B29" s="81"/>
      <c r="C29" s="82"/>
      <c r="D29" s="79"/>
      <c r="E29" s="80"/>
      <c r="F29" s="175"/>
    </row>
    <row r="30" spans="1:6" ht="12">
      <c r="A30" s="271" t="s">
        <v>6</v>
      </c>
      <c r="B30" s="272"/>
      <c r="C30" s="101"/>
      <c r="D30" s="79"/>
      <c r="E30" s="81"/>
      <c r="F30" s="177"/>
    </row>
    <row r="31" spans="1:6" ht="12">
      <c r="A31" s="271" t="s">
        <v>7</v>
      </c>
      <c r="B31" s="272"/>
      <c r="C31" s="101"/>
      <c r="D31" s="79"/>
      <c r="E31" s="81"/>
      <c r="F31" s="177"/>
    </row>
    <row r="32" spans="1:6" ht="14.25" customHeight="1">
      <c r="A32" s="166"/>
      <c r="B32" s="81"/>
      <c r="C32" s="84"/>
      <c r="D32" s="85"/>
      <c r="E32" s="81"/>
      <c r="F32" s="177"/>
    </row>
    <row r="33" spans="1:6" ht="14.25" customHeight="1">
      <c r="A33" s="205" t="s">
        <v>289</v>
      </c>
      <c r="B33" s="206"/>
      <c r="C33" s="84"/>
      <c r="D33" s="85"/>
      <c r="E33" s="81"/>
      <c r="F33" s="177"/>
    </row>
    <row r="34" spans="1:6" ht="14.25" customHeight="1">
      <c r="A34" s="205"/>
      <c r="B34" s="206"/>
      <c r="C34" s="84"/>
      <c r="D34" s="85"/>
      <c r="E34" s="81"/>
      <c r="F34" s="177"/>
    </row>
    <row r="35" spans="1:6" ht="14.25" customHeight="1">
      <c r="A35" s="166"/>
      <c r="B35" s="81"/>
      <c r="C35" s="84"/>
      <c r="D35" s="85"/>
      <c r="E35" s="81"/>
      <c r="F35" s="177"/>
    </row>
    <row r="36" spans="1:6" ht="14.25" customHeight="1">
      <c r="A36" s="178"/>
      <c r="B36" s="179"/>
      <c r="C36" s="180"/>
      <c r="D36" s="181"/>
      <c r="E36" s="179"/>
      <c r="F36" s="182"/>
    </row>
    <row r="37" spans="3:6" ht="14.25" customHeight="1">
      <c r="C37" s="84"/>
      <c r="D37" s="85"/>
      <c r="E37" s="81"/>
      <c r="F37" s="81"/>
    </row>
    <row r="38" spans="3:6" ht="14.25" customHeight="1">
      <c r="C38" s="84"/>
      <c r="D38" s="85"/>
      <c r="E38" s="81"/>
      <c r="F38" s="81"/>
    </row>
    <row r="39" spans="3:6" ht="12">
      <c r="C39" s="86"/>
      <c r="D39" s="85"/>
      <c r="E39" s="81"/>
      <c r="F39" s="81"/>
    </row>
    <row r="40" spans="3:6" ht="15.75" customHeight="1">
      <c r="C40" s="83"/>
      <c r="D40" s="79"/>
      <c r="E40" s="81"/>
      <c r="F40" s="81"/>
    </row>
    <row r="41" spans="3:6" ht="12">
      <c r="C41" s="83"/>
      <c r="D41" s="87"/>
      <c r="E41" s="81"/>
      <c r="F41" s="81"/>
    </row>
    <row r="42" spans="3:6" ht="12">
      <c r="C42" s="270" t="s">
        <v>128</v>
      </c>
      <c r="D42" s="79"/>
      <c r="E42" s="81"/>
      <c r="F42" s="81"/>
    </row>
    <row r="43" spans="3:6" ht="12">
      <c r="C43" s="270"/>
      <c r="D43" s="79"/>
      <c r="E43" s="81"/>
      <c r="F43" s="81"/>
    </row>
    <row r="44" spans="3:6" ht="12" customHeight="1">
      <c r="C44" s="88" t="s">
        <v>183</v>
      </c>
      <c r="D44" s="89"/>
      <c r="E44" s="89"/>
      <c r="F44" s="81"/>
    </row>
    <row r="45" ht="10.5" customHeight="1"/>
    <row r="46" spans="1:6" ht="25.5" customHeight="1">
      <c r="A46" s="159" t="s">
        <v>43</v>
      </c>
      <c r="B46" s="160" t="s">
        <v>44</v>
      </c>
      <c r="C46" s="160" t="s">
        <v>167</v>
      </c>
      <c r="D46" s="160" t="s">
        <v>127</v>
      </c>
      <c r="E46" s="160" t="s">
        <v>181</v>
      </c>
      <c r="F46" s="160" t="s">
        <v>11</v>
      </c>
    </row>
    <row r="47" spans="3:6" ht="12">
      <c r="C47" s="92" t="s">
        <v>184</v>
      </c>
      <c r="D47" s="93"/>
      <c r="E47" s="93"/>
      <c r="F47" s="93"/>
    </row>
    <row r="48" spans="1:6" ht="12">
      <c r="A48" s="94"/>
      <c r="B48" s="95" t="s">
        <v>164</v>
      </c>
      <c r="C48" s="95" t="s">
        <v>225</v>
      </c>
      <c r="D48" s="96" t="s">
        <v>84</v>
      </c>
      <c r="E48" s="93">
        <v>3</v>
      </c>
      <c r="F48" s="93">
        <f>IF(D48="Alpha",$D$21*E48,IF(D48="Beta",$D$22*E48,IF(D48="Gamma",$D$23*E48,IF(D48="Delta",$D$24*E48,"Error"))))</f>
        <v>1266</v>
      </c>
    </row>
    <row r="49" spans="1:6" ht="12">
      <c r="A49" s="94"/>
      <c r="B49" s="95" t="s">
        <v>164</v>
      </c>
      <c r="C49" s="95" t="s">
        <v>226</v>
      </c>
      <c r="D49" s="96" t="s">
        <v>84</v>
      </c>
      <c r="E49" s="93">
        <v>4</v>
      </c>
      <c r="F49" s="93">
        <f aca="true" t="shared" si="2" ref="F49:F61">IF(D49="Alpha",$D$21*E49,IF(D49="Beta",$D$22*E49,IF(D49="Gamma",$D$23*E49,IF(D49="Delta",$D$24*E49,"Error"))))</f>
        <v>1688</v>
      </c>
    </row>
    <row r="50" spans="1:8" s="99" customFormat="1" ht="14.25" customHeight="1">
      <c r="A50" s="94"/>
      <c r="B50" s="95" t="s">
        <v>164</v>
      </c>
      <c r="C50" s="95" t="s">
        <v>227</v>
      </c>
      <c r="D50" s="96" t="s">
        <v>84</v>
      </c>
      <c r="E50" s="93">
        <v>2</v>
      </c>
      <c r="F50" s="93">
        <f t="shared" si="2"/>
        <v>844</v>
      </c>
      <c r="G50" s="97"/>
      <c r="H50" s="98"/>
    </row>
    <row r="51" spans="1:8" ht="13.5" customHeight="1">
      <c r="A51" s="94"/>
      <c r="B51" s="95" t="s">
        <v>166</v>
      </c>
      <c r="C51" s="95" t="s">
        <v>228</v>
      </c>
      <c r="D51" s="96" t="s">
        <v>84</v>
      </c>
      <c r="E51" s="93">
        <v>3</v>
      </c>
      <c r="F51" s="93">
        <f t="shared" si="2"/>
        <v>1266</v>
      </c>
      <c r="G51" s="100"/>
      <c r="H51" s="100"/>
    </row>
    <row r="52" spans="1:8" ht="12">
      <c r="A52" s="94"/>
      <c r="B52" s="95" t="s">
        <v>166</v>
      </c>
      <c r="C52" s="95" t="s">
        <v>229</v>
      </c>
      <c r="D52" s="96" t="s">
        <v>84</v>
      </c>
      <c r="E52" s="93">
        <v>2</v>
      </c>
      <c r="F52" s="93">
        <f t="shared" si="2"/>
        <v>844</v>
      </c>
      <c r="G52" s="81"/>
      <c r="H52" s="100"/>
    </row>
    <row r="53" spans="1:8" ht="12">
      <c r="A53" s="94"/>
      <c r="B53" s="95" t="s">
        <v>166</v>
      </c>
      <c r="C53" s="95" t="s">
        <v>187</v>
      </c>
      <c r="D53" s="96" t="s">
        <v>85</v>
      </c>
      <c r="E53" s="93">
        <v>2</v>
      </c>
      <c r="F53" s="93">
        <f t="shared" si="2"/>
        <v>993</v>
      </c>
      <c r="G53" s="81"/>
      <c r="H53" s="100"/>
    </row>
    <row r="54" spans="1:8" ht="12">
      <c r="A54" s="94"/>
      <c r="B54" s="95" t="s">
        <v>166</v>
      </c>
      <c r="C54" s="95" t="s">
        <v>188</v>
      </c>
      <c r="D54" s="96" t="s">
        <v>85</v>
      </c>
      <c r="E54" s="93">
        <v>1</v>
      </c>
      <c r="F54" s="93">
        <f t="shared" si="2"/>
        <v>496.5</v>
      </c>
      <c r="G54" s="81"/>
      <c r="H54" s="100"/>
    </row>
    <row r="55" spans="1:8" ht="12">
      <c r="A55" s="94"/>
      <c r="B55" s="95" t="s">
        <v>166</v>
      </c>
      <c r="C55" s="95" t="s">
        <v>189</v>
      </c>
      <c r="D55" s="96" t="s">
        <v>85</v>
      </c>
      <c r="E55" s="93">
        <v>5</v>
      </c>
      <c r="F55" s="93">
        <f t="shared" si="2"/>
        <v>2482.5</v>
      </c>
      <c r="G55" s="81"/>
      <c r="H55" s="100"/>
    </row>
    <row r="56" spans="1:8" ht="12">
      <c r="A56" s="94"/>
      <c r="B56" s="95" t="s">
        <v>213</v>
      </c>
      <c r="C56" s="95" t="s">
        <v>261</v>
      </c>
      <c r="D56" s="96" t="s">
        <v>86</v>
      </c>
      <c r="E56" s="93">
        <v>3</v>
      </c>
      <c r="F56" s="93">
        <f t="shared" si="2"/>
        <v>1215</v>
      </c>
      <c r="G56" s="81"/>
      <c r="H56" s="100"/>
    </row>
    <row r="57" spans="1:8" ht="12">
      <c r="A57" s="94"/>
      <c r="B57" s="95" t="s">
        <v>213</v>
      </c>
      <c r="C57" s="95" t="s">
        <v>262</v>
      </c>
      <c r="D57" s="96" t="s">
        <v>86</v>
      </c>
      <c r="E57" s="93">
        <v>3</v>
      </c>
      <c r="F57" s="93">
        <f t="shared" si="2"/>
        <v>1215</v>
      </c>
      <c r="G57" s="81"/>
      <c r="H57" s="100"/>
    </row>
    <row r="58" spans="1:8" ht="12">
      <c r="A58" s="94"/>
      <c r="B58" s="95" t="s">
        <v>213</v>
      </c>
      <c r="C58" s="95" t="s">
        <v>263</v>
      </c>
      <c r="D58" s="96" t="s">
        <v>86</v>
      </c>
      <c r="E58" s="93">
        <v>1</v>
      </c>
      <c r="F58" s="93">
        <f t="shared" si="2"/>
        <v>405</v>
      </c>
      <c r="G58" s="81"/>
      <c r="H58" s="100"/>
    </row>
    <row r="59" spans="1:8" ht="12">
      <c r="A59" s="94"/>
      <c r="B59" s="95" t="s">
        <v>213</v>
      </c>
      <c r="C59" s="95" t="s">
        <v>264</v>
      </c>
      <c r="D59" s="96" t="s">
        <v>86</v>
      </c>
      <c r="E59" s="93">
        <v>2</v>
      </c>
      <c r="F59" s="93">
        <f t="shared" si="2"/>
        <v>810</v>
      </c>
      <c r="G59" s="81"/>
      <c r="H59" s="100"/>
    </row>
    <row r="60" spans="1:8" ht="12">
      <c r="A60" s="100"/>
      <c r="B60" s="95" t="s">
        <v>213</v>
      </c>
      <c r="C60" s="72" t="s">
        <v>160</v>
      </c>
      <c r="D60" s="96" t="s">
        <v>85</v>
      </c>
      <c r="E60" s="81">
        <v>5</v>
      </c>
      <c r="F60" s="93">
        <f t="shared" si="2"/>
        <v>2482.5</v>
      </c>
      <c r="G60" s="81"/>
      <c r="H60" s="100"/>
    </row>
    <row r="61" spans="1:8" ht="12">
      <c r="A61" s="100"/>
      <c r="B61" s="95" t="s">
        <v>213</v>
      </c>
      <c r="C61" s="72" t="s">
        <v>161</v>
      </c>
      <c r="D61" s="96" t="s">
        <v>85</v>
      </c>
      <c r="E61" s="81">
        <v>2</v>
      </c>
      <c r="F61" s="93">
        <f t="shared" si="2"/>
        <v>993</v>
      </c>
      <c r="G61" s="81"/>
      <c r="H61" s="100"/>
    </row>
    <row r="62" spans="1:8" ht="12">
      <c r="A62" s="100"/>
      <c r="B62" s="95" t="s">
        <v>213</v>
      </c>
      <c r="C62" s="72" t="s">
        <v>162</v>
      </c>
      <c r="D62" s="96" t="s">
        <v>87</v>
      </c>
      <c r="E62" s="81">
        <v>3</v>
      </c>
      <c r="F62" s="93">
        <f>IF(D62="Alpha",$D$21*E62,IF(D62="Beta",$D$22*E62,IF(D62="Gamma",$D$23*E62,IF(D62="Delta",$D$24*E62,"Error"))))</f>
        <v>1237.5</v>
      </c>
      <c r="G62" s="81"/>
      <c r="H62" s="100"/>
    </row>
    <row r="63" spans="1:6" ht="12">
      <c r="A63" s="100"/>
      <c r="B63" s="81"/>
      <c r="C63" s="114" t="s">
        <v>130</v>
      </c>
      <c r="D63" s="115"/>
      <c r="E63" s="128">
        <f>SUM(E48:E62)</f>
        <v>41</v>
      </c>
      <c r="F63" s="116">
        <f>SUM(F48:F62)</f>
        <v>18238</v>
      </c>
    </row>
    <row r="64" spans="3:8" ht="12">
      <c r="C64" s="122" t="s">
        <v>75</v>
      </c>
      <c r="D64" s="132">
        <f>F63/15</f>
        <v>1215.8666666666666</v>
      </c>
      <c r="G64" s="101"/>
      <c r="H64" s="100"/>
    </row>
    <row r="65" spans="3:8" ht="12">
      <c r="C65" s="122"/>
      <c r="D65" s="100"/>
      <c r="G65" s="101"/>
      <c r="H65" s="100"/>
    </row>
    <row r="66" spans="1:8" ht="12">
      <c r="A66" s="90" t="s">
        <v>43</v>
      </c>
      <c r="B66" s="91" t="s">
        <v>44</v>
      </c>
      <c r="C66" s="91" t="s">
        <v>167</v>
      </c>
      <c r="D66" s="91" t="s">
        <v>127</v>
      </c>
      <c r="E66" s="91" t="s">
        <v>181</v>
      </c>
      <c r="F66" s="91" t="s">
        <v>182</v>
      </c>
      <c r="G66" s="101"/>
      <c r="H66" s="100"/>
    </row>
    <row r="67" spans="1:8" ht="12">
      <c r="A67" s="100"/>
      <c r="B67" s="81"/>
      <c r="C67" s="102" t="s">
        <v>129</v>
      </c>
      <c r="D67" s="81"/>
      <c r="E67" s="81"/>
      <c r="F67" s="81"/>
      <c r="G67" s="101"/>
      <c r="H67" s="100"/>
    </row>
    <row r="68" spans="1:8" ht="12">
      <c r="A68" s="100"/>
      <c r="B68" s="81" t="s">
        <v>216</v>
      </c>
      <c r="C68" s="72" t="s">
        <v>131</v>
      </c>
      <c r="D68" s="81" t="s">
        <v>85</v>
      </c>
      <c r="E68" s="123">
        <v>2</v>
      </c>
      <c r="F68" s="93">
        <f>IF(D68="Alpha",$D$21*E68,IF(D68="Beta",$D$22*E68,IF(D68="Gamma",$D$23*E68,IF(D68="Delta",$D$24*E68,"Error"))))</f>
        <v>993</v>
      </c>
      <c r="G68" s="101"/>
      <c r="H68" s="100"/>
    </row>
    <row r="69" spans="1:8" ht="12">
      <c r="A69" s="100"/>
      <c r="B69" s="81" t="s">
        <v>216</v>
      </c>
      <c r="C69" s="81" t="s">
        <v>132</v>
      </c>
      <c r="D69" s="81" t="s">
        <v>85</v>
      </c>
      <c r="E69" s="123">
        <v>6</v>
      </c>
      <c r="F69" s="93">
        <f aca="true" t="shared" si="3" ref="F69:F85">IF(D69="Alpha",$D$21*E69,IF(D69="Beta",$D$22*E69,IF(D69="Gamma",$D$23*E69,IF(D69="Delta",$D$24*E69,"Error"))))</f>
        <v>2979</v>
      </c>
      <c r="G69" s="101"/>
      <c r="H69" s="100"/>
    </row>
    <row r="70" spans="1:8" ht="12">
      <c r="A70" s="100"/>
      <c r="B70" s="81" t="s">
        <v>216</v>
      </c>
      <c r="C70" s="81" t="s">
        <v>133</v>
      </c>
      <c r="D70" s="81" t="s">
        <v>84</v>
      </c>
      <c r="E70" s="123">
        <v>2</v>
      </c>
      <c r="F70" s="93">
        <f t="shared" si="3"/>
        <v>844</v>
      </c>
      <c r="G70" s="101"/>
      <c r="H70" s="100"/>
    </row>
    <row r="71" spans="1:8" ht="12">
      <c r="A71" s="100"/>
      <c r="B71" s="81" t="s">
        <v>216</v>
      </c>
      <c r="C71" s="81" t="s">
        <v>134</v>
      </c>
      <c r="D71" s="81" t="s">
        <v>84</v>
      </c>
      <c r="E71" s="123">
        <v>4</v>
      </c>
      <c r="F71" s="93">
        <f t="shared" si="3"/>
        <v>1688</v>
      </c>
      <c r="G71" s="101"/>
      <c r="H71" s="100"/>
    </row>
    <row r="72" spans="1:8" ht="12">
      <c r="A72" s="100"/>
      <c r="B72" s="81" t="s">
        <v>216</v>
      </c>
      <c r="C72" s="81" t="s">
        <v>135</v>
      </c>
      <c r="D72" s="81" t="s">
        <v>84</v>
      </c>
      <c r="E72" s="123">
        <v>3</v>
      </c>
      <c r="F72" s="93">
        <f t="shared" si="3"/>
        <v>1266</v>
      </c>
      <c r="G72" s="101"/>
      <c r="H72" s="100"/>
    </row>
    <row r="73" spans="1:8" ht="12">
      <c r="A73" s="100"/>
      <c r="B73" s="81" t="s">
        <v>216</v>
      </c>
      <c r="C73" s="81" t="s">
        <v>136</v>
      </c>
      <c r="D73" s="81" t="s">
        <v>86</v>
      </c>
      <c r="E73" s="123">
        <v>2</v>
      </c>
      <c r="F73" s="93">
        <f t="shared" si="3"/>
        <v>810</v>
      </c>
      <c r="G73" s="101"/>
      <c r="H73" s="100"/>
    </row>
    <row r="74" spans="1:8" ht="12">
      <c r="A74" s="100"/>
      <c r="B74" s="81" t="s">
        <v>216</v>
      </c>
      <c r="C74" s="81" t="s">
        <v>137</v>
      </c>
      <c r="D74" s="81" t="s">
        <v>86</v>
      </c>
      <c r="E74" s="123">
        <v>3</v>
      </c>
      <c r="F74" s="93">
        <f t="shared" si="3"/>
        <v>1215</v>
      </c>
      <c r="G74" s="101"/>
      <c r="H74" s="100"/>
    </row>
    <row r="75" spans="1:9" ht="12">
      <c r="A75" s="100"/>
      <c r="B75" s="81" t="s">
        <v>217</v>
      </c>
      <c r="C75" s="87" t="s">
        <v>138</v>
      </c>
      <c r="D75" s="81" t="s">
        <v>87</v>
      </c>
      <c r="E75" s="123">
        <v>4</v>
      </c>
      <c r="F75" s="93">
        <f t="shared" si="3"/>
        <v>1650</v>
      </c>
      <c r="G75" s="101"/>
      <c r="H75" s="100"/>
      <c r="I75" s="100"/>
    </row>
    <row r="76" spans="1:9" ht="12">
      <c r="A76" s="100"/>
      <c r="B76" s="81" t="s">
        <v>217</v>
      </c>
      <c r="C76" s="87" t="s">
        <v>139</v>
      </c>
      <c r="D76" s="81" t="s">
        <v>87</v>
      </c>
      <c r="E76" s="123">
        <v>1</v>
      </c>
      <c r="F76" s="93">
        <f t="shared" si="3"/>
        <v>412.5</v>
      </c>
      <c r="G76" s="101"/>
      <c r="H76" s="100"/>
      <c r="I76" s="100"/>
    </row>
    <row r="77" spans="1:8" ht="12">
      <c r="A77" s="100"/>
      <c r="B77" s="81" t="s">
        <v>217</v>
      </c>
      <c r="C77" s="87" t="s">
        <v>140</v>
      </c>
      <c r="D77" s="81" t="s">
        <v>87</v>
      </c>
      <c r="E77" s="123">
        <v>2</v>
      </c>
      <c r="F77" s="93">
        <f t="shared" si="3"/>
        <v>825</v>
      </c>
      <c r="G77" s="120"/>
      <c r="H77" s="100"/>
    </row>
    <row r="78" spans="1:8" ht="12">
      <c r="A78" s="98"/>
      <c r="B78" s="81" t="s">
        <v>217</v>
      </c>
      <c r="C78" s="87" t="s">
        <v>141</v>
      </c>
      <c r="D78" s="100" t="s">
        <v>87</v>
      </c>
      <c r="E78" s="119">
        <v>2</v>
      </c>
      <c r="F78" s="93">
        <f t="shared" si="3"/>
        <v>825</v>
      </c>
      <c r="G78" s="121"/>
      <c r="H78" s="100"/>
    </row>
    <row r="79" spans="1:8" ht="12">
      <c r="A79" s="100"/>
      <c r="B79" s="81" t="s">
        <v>217</v>
      </c>
      <c r="C79" s="87" t="s">
        <v>142</v>
      </c>
      <c r="D79" s="103" t="s">
        <v>87</v>
      </c>
      <c r="E79" s="124">
        <v>2</v>
      </c>
      <c r="F79" s="93">
        <f t="shared" si="3"/>
        <v>825</v>
      </c>
      <c r="G79" s="121"/>
      <c r="H79" s="100"/>
    </row>
    <row r="80" spans="1:8" ht="12">
      <c r="A80" s="100"/>
      <c r="B80" s="81" t="s">
        <v>218</v>
      </c>
      <c r="C80" s="87" t="s">
        <v>143</v>
      </c>
      <c r="D80" s="103" t="s">
        <v>87</v>
      </c>
      <c r="E80" s="124">
        <v>4</v>
      </c>
      <c r="F80" s="93">
        <f t="shared" si="3"/>
        <v>1650</v>
      </c>
      <c r="G80" s="121"/>
      <c r="H80" s="100"/>
    </row>
    <row r="81" spans="1:8" ht="12">
      <c r="A81" s="100"/>
      <c r="B81" s="81" t="s">
        <v>218</v>
      </c>
      <c r="C81" s="87" t="s">
        <v>144</v>
      </c>
      <c r="D81" s="103" t="s">
        <v>87</v>
      </c>
      <c r="E81" s="124">
        <v>6</v>
      </c>
      <c r="F81" s="93">
        <f t="shared" si="3"/>
        <v>2475</v>
      </c>
      <c r="G81" s="121"/>
      <c r="H81" s="100"/>
    </row>
    <row r="82" spans="1:8" ht="12">
      <c r="A82" s="100"/>
      <c r="B82" s="81" t="s">
        <v>218</v>
      </c>
      <c r="C82" s="87" t="s">
        <v>145</v>
      </c>
      <c r="D82" s="103" t="s">
        <v>87</v>
      </c>
      <c r="E82" s="124">
        <v>3</v>
      </c>
      <c r="F82" s="93">
        <f t="shared" si="3"/>
        <v>1237.5</v>
      </c>
      <c r="G82" s="121"/>
      <c r="H82" s="100"/>
    </row>
    <row r="83" spans="1:9" ht="12">
      <c r="A83" s="104"/>
      <c r="B83" s="81" t="s">
        <v>219</v>
      </c>
      <c r="C83" s="87" t="s">
        <v>146</v>
      </c>
      <c r="D83" s="87" t="s">
        <v>84</v>
      </c>
      <c r="E83" s="125">
        <v>2</v>
      </c>
      <c r="F83" s="93">
        <f t="shared" si="3"/>
        <v>844</v>
      </c>
      <c r="G83" s="121"/>
      <c r="H83" s="100"/>
      <c r="I83" s="100"/>
    </row>
    <row r="84" spans="1:9" ht="12">
      <c r="A84" s="100"/>
      <c r="B84" s="81" t="s">
        <v>219</v>
      </c>
      <c r="C84" s="87" t="s">
        <v>147</v>
      </c>
      <c r="D84" s="103" t="s">
        <v>84</v>
      </c>
      <c r="E84" s="124">
        <v>1</v>
      </c>
      <c r="F84" s="93">
        <f t="shared" si="3"/>
        <v>422</v>
      </c>
      <c r="G84" s="121"/>
      <c r="H84" s="100"/>
      <c r="I84" s="100"/>
    </row>
    <row r="85" spans="1:9" ht="12">
      <c r="A85" s="100"/>
      <c r="B85" s="81" t="s">
        <v>219</v>
      </c>
      <c r="C85" s="87" t="s">
        <v>148</v>
      </c>
      <c r="D85" s="103" t="s">
        <v>84</v>
      </c>
      <c r="E85" s="124">
        <v>1</v>
      </c>
      <c r="F85" s="93">
        <f t="shared" si="3"/>
        <v>422</v>
      </c>
      <c r="G85" s="121"/>
      <c r="H85" s="100"/>
      <c r="I85" s="100"/>
    </row>
    <row r="86" spans="1:6" ht="12">
      <c r="A86" s="98"/>
      <c r="B86" s="98"/>
      <c r="C86" s="114" t="s">
        <v>32</v>
      </c>
      <c r="D86" s="117"/>
      <c r="E86" s="128">
        <f>SUM(E68:E85)</f>
        <v>50</v>
      </c>
      <c r="F86" s="116">
        <f>SUM(F68:F85)</f>
        <v>21383</v>
      </c>
    </row>
    <row r="87" spans="1:8" ht="12">
      <c r="A87" s="100"/>
      <c r="B87" s="81"/>
      <c r="C87" s="126" t="s">
        <v>15</v>
      </c>
      <c r="D87" s="130">
        <f>F86/18</f>
        <v>1187.9444444444443</v>
      </c>
      <c r="E87" s="81"/>
      <c r="F87" s="81"/>
      <c r="G87" s="103"/>
      <c r="H87" s="100"/>
    </row>
    <row r="88" spans="1:8" ht="12">
      <c r="A88" s="100"/>
      <c r="B88" s="81"/>
      <c r="C88" s="103"/>
      <c r="D88" s="103"/>
      <c r="E88" s="81"/>
      <c r="F88" s="81"/>
      <c r="G88" s="103"/>
      <c r="H88" s="100"/>
    </row>
    <row r="89" spans="1:8" ht="12">
      <c r="A89" s="100"/>
      <c r="B89" s="81"/>
      <c r="C89" s="103"/>
      <c r="D89" s="103"/>
      <c r="E89" s="81"/>
      <c r="F89" s="81"/>
      <c r="G89" s="103"/>
      <c r="H89" s="100"/>
    </row>
    <row r="90" spans="1:8" ht="12">
      <c r="A90" s="190" t="s">
        <v>43</v>
      </c>
      <c r="B90" s="191" t="s">
        <v>44</v>
      </c>
      <c r="C90" s="191" t="s">
        <v>167</v>
      </c>
      <c r="D90" s="191" t="s">
        <v>127</v>
      </c>
      <c r="E90" s="191" t="s">
        <v>181</v>
      </c>
      <c r="F90" s="192" t="s">
        <v>12</v>
      </c>
      <c r="G90" s="112"/>
      <c r="H90" s="100"/>
    </row>
    <row r="91" spans="1:8" ht="12">
      <c r="A91" s="166"/>
      <c r="B91" s="81"/>
      <c r="C91" s="102" t="s">
        <v>174</v>
      </c>
      <c r="D91" s="81"/>
      <c r="E91" s="81"/>
      <c r="F91" s="177"/>
      <c r="G91" s="103"/>
      <c r="H91" s="100"/>
    </row>
    <row r="92" spans="1:8" ht="12">
      <c r="A92" s="166"/>
      <c r="B92" s="81" t="s">
        <v>163</v>
      </c>
      <c r="C92" s="94" t="s">
        <v>153</v>
      </c>
      <c r="D92" s="81" t="s">
        <v>34</v>
      </c>
      <c r="E92" s="81">
        <v>3</v>
      </c>
      <c r="F92" s="186">
        <f>E92*$D$25</f>
        <v>615</v>
      </c>
      <c r="G92" s="103"/>
      <c r="H92" s="100"/>
    </row>
    <row r="93" spans="1:8" ht="12">
      <c r="A93" s="166"/>
      <c r="B93" s="81" t="s">
        <v>164</v>
      </c>
      <c r="C93" s="95" t="s">
        <v>207</v>
      </c>
      <c r="D93" s="81" t="s">
        <v>34</v>
      </c>
      <c r="E93" s="81">
        <v>6</v>
      </c>
      <c r="F93" s="186">
        <f>E93*$D$25</f>
        <v>1230</v>
      </c>
      <c r="G93" s="103"/>
      <c r="H93" s="100"/>
    </row>
    <row r="94" spans="1:8" ht="12">
      <c r="A94" s="166"/>
      <c r="B94" s="81" t="s">
        <v>166</v>
      </c>
      <c r="C94" s="94" t="s">
        <v>288</v>
      </c>
      <c r="D94" s="81" t="s">
        <v>34</v>
      </c>
      <c r="E94" s="81">
        <v>2</v>
      </c>
      <c r="F94" s="186">
        <f>E94*$D$25</f>
        <v>410</v>
      </c>
      <c r="G94" s="103"/>
      <c r="H94" s="100"/>
    </row>
    <row r="95" spans="1:8" ht="12">
      <c r="A95" s="166"/>
      <c r="B95" s="81" t="s">
        <v>217</v>
      </c>
      <c r="C95" s="94" t="s">
        <v>149</v>
      </c>
      <c r="D95" s="81" t="s">
        <v>34</v>
      </c>
      <c r="E95" s="81">
        <v>4</v>
      </c>
      <c r="F95" s="186">
        <f>E95*$D$25</f>
        <v>820</v>
      </c>
      <c r="G95" s="103"/>
      <c r="H95" s="100"/>
    </row>
    <row r="96" spans="1:8" ht="12">
      <c r="A96" s="178"/>
      <c r="B96" s="179"/>
      <c r="C96" s="193" t="s">
        <v>63</v>
      </c>
      <c r="D96" s="128"/>
      <c r="E96" s="128">
        <f>SUM(E92:E95)</f>
        <v>15</v>
      </c>
      <c r="F96" s="194">
        <f>SUM(F92:F95)</f>
        <v>3075</v>
      </c>
      <c r="G96" s="103"/>
      <c r="H96" s="100"/>
    </row>
    <row r="97" spans="1:8" ht="12">
      <c r="A97" s="100"/>
      <c r="B97" s="81"/>
      <c r="C97" s="188"/>
      <c r="D97" s="145"/>
      <c r="E97" s="145"/>
      <c r="F97" s="189"/>
      <c r="G97" s="103"/>
      <c r="H97" s="100"/>
    </row>
    <row r="98" spans="1:8" ht="12">
      <c r="A98" s="100"/>
      <c r="B98" s="81"/>
      <c r="C98" s="81"/>
      <c r="D98" s="81"/>
      <c r="E98" s="81"/>
      <c r="F98" s="93"/>
      <c r="G98" s="103"/>
      <c r="H98" s="100"/>
    </row>
    <row r="99" spans="1:8" ht="12">
      <c r="A99" s="183" t="s">
        <v>43</v>
      </c>
      <c r="B99" s="184" t="s">
        <v>44</v>
      </c>
      <c r="C99" s="184" t="s">
        <v>167</v>
      </c>
      <c r="D99" s="184" t="s">
        <v>127</v>
      </c>
      <c r="E99" s="184" t="s">
        <v>181</v>
      </c>
      <c r="F99" s="185" t="s">
        <v>52</v>
      </c>
      <c r="G99" s="103"/>
      <c r="H99" s="100"/>
    </row>
    <row r="100" spans="1:8" ht="12">
      <c r="A100" s="166"/>
      <c r="B100" s="81"/>
      <c r="C100" s="102" t="s">
        <v>59</v>
      </c>
      <c r="D100" s="81"/>
      <c r="E100" s="81"/>
      <c r="F100" s="177"/>
      <c r="G100" s="103"/>
      <c r="H100" s="100"/>
    </row>
    <row r="101" spans="1:8" ht="12">
      <c r="A101" s="166"/>
      <c r="B101" s="105" t="s">
        <v>163</v>
      </c>
      <c r="C101" s="95" t="s">
        <v>0</v>
      </c>
      <c r="D101" s="81" t="s">
        <v>84</v>
      </c>
      <c r="E101" s="81">
        <v>2</v>
      </c>
      <c r="F101" s="186">
        <f>IF(D101="Alpha",$D$21*E101,IF(D101="Beta",$D$22*E101,IF(D101="Gamma",$D$23*E101,IF(D101="Delta",$D$24*E101,"Error"))))</f>
        <v>844</v>
      </c>
      <c r="G101" s="103"/>
      <c r="H101" s="100"/>
    </row>
    <row r="102" spans="1:8" ht="12">
      <c r="A102" s="166"/>
      <c r="B102" s="105" t="s">
        <v>163</v>
      </c>
      <c r="C102" s="95" t="s">
        <v>60</v>
      </c>
      <c r="D102" s="105" t="s">
        <v>85</v>
      </c>
      <c r="E102" s="81">
        <v>2</v>
      </c>
      <c r="F102" s="186">
        <f>IF(D102="Alpha",$D$21*E102,IF(D102="Beta",$D$22*E102,IF(D102="Gamma",$D$23*E102,IF(D102="Delta",$D$24*E102,"Error"))))</f>
        <v>993</v>
      </c>
      <c r="G102" s="103"/>
      <c r="H102" s="100"/>
    </row>
    <row r="103" spans="1:8" ht="15" customHeight="1">
      <c r="A103" s="166"/>
      <c r="B103" s="105" t="s">
        <v>163</v>
      </c>
      <c r="C103" s="95" t="s">
        <v>61</v>
      </c>
      <c r="D103" s="105" t="s">
        <v>86</v>
      </c>
      <c r="E103" s="81">
        <v>2</v>
      </c>
      <c r="F103" s="186">
        <f>IF(D103="Alpha",$D$21*E103,IF(D103="Beta",$D$22*E103,IF(D103="Gamma",$D$23*E103,IF(D103="Delta",$D$24*E103,"Error"))))</f>
        <v>810</v>
      </c>
      <c r="G103" s="103"/>
      <c r="H103" s="100"/>
    </row>
    <row r="104" spans="1:8" ht="12">
      <c r="A104" s="166"/>
      <c r="B104" s="105" t="s">
        <v>163</v>
      </c>
      <c r="C104" s="95" t="s">
        <v>62</v>
      </c>
      <c r="D104" s="105" t="s">
        <v>87</v>
      </c>
      <c r="E104" s="81">
        <v>2</v>
      </c>
      <c r="F104" s="186">
        <f>IF(D104="Alpha",$D$21*E104,IF(D104="Beta",$D$22*E104,IF(D104="Gamma",$D$23*E104,IF(D104="Delta",$D$24*E104,"Error"))))</f>
        <v>825</v>
      </c>
      <c r="G104" s="103"/>
      <c r="H104" s="100"/>
    </row>
    <row r="105" spans="1:8" ht="12">
      <c r="A105" s="166"/>
      <c r="B105" s="81" t="s">
        <v>166</v>
      </c>
      <c r="C105" s="215" t="s">
        <v>330</v>
      </c>
      <c r="D105" s="81" t="s">
        <v>33</v>
      </c>
      <c r="E105" s="81">
        <v>1.5</v>
      </c>
      <c r="F105" s="177">
        <f>E105*$D$26</f>
        <v>258.75</v>
      </c>
      <c r="G105" s="103"/>
      <c r="H105" s="100"/>
    </row>
    <row r="106" spans="1:8" ht="12">
      <c r="A106" s="178"/>
      <c r="B106" s="179" t="s">
        <v>217</v>
      </c>
      <c r="C106" s="187" t="s">
        <v>150</v>
      </c>
      <c r="D106" s="179" t="s">
        <v>33</v>
      </c>
      <c r="E106" s="179">
        <v>1.5</v>
      </c>
      <c r="F106" s="182">
        <f>E106*$D$26</f>
        <v>258.75</v>
      </c>
      <c r="G106" s="103"/>
      <c r="H106" s="100"/>
    </row>
    <row r="107" spans="1:8" ht="12">
      <c r="A107" s="142"/>
      <c r="B107" s="103"/>
      <c r="C107" s="193" t="s">
        <v>63</v>
      </c>
      <c r="D107" s="128"/>
      <c r="E107" s="128">
        <f>SUM(E101:E106)</f>
        <v>11</v>
      </c>
      <c r="F107" s="195">
        <f>SUM(F101:F106)</f>
        <v>3989.5</v>
      </c>
      <c r="G107" s="103"/>
      <c r="H107" s="100"/>
    </row>
    <row r="108" spans="1:8" ht="12">
      <c r="A108" s="100"/>
      <c r="B108" s="81"/>
      <c r="C108" s="103"/>
      <c r="D108" s="81"/>
      <c r="E108" s="81"/>
      <c r="F108" s="81"/>
      <c r="G108" s="103"/>
      <c r="H108" s="100"/>
    </row>
    <row r="109" spans="1:6" ht="12">
      <c r="A109" s="98" t="s">
        <v>13</v>
      </c>
      <c r="B109" s="81"/>
      <c r="C109" s="103"/>
      <c r="D109" s="81"/>
      <c r="E109" s="97">
        <f>E107+E96+E86+E63</f>
        <v>117</v>
      </c>
      <c r="F109" s="138">
        <f>F107+F96+F86+F63</f>
        <v>46685.5</v>
      </c>
    </row>
    <row r="110" spans="1:6" ht="12">
      <c r="A110" s="98"/>
      <c r="B110" s="81"/>
      <c r="C110" s="103"/>
      <c r="D110" s="81"/>
      <c r="E110" s="97"/>
      <c r="F110" s="146"/>
    </row>
    <row r="111" spans="1:6" ht="12">
      <c r="A111" s="98"/>
      <c r="B111" s="81"/>
      <c r="C111" s="117" t="s">
        <v>269</v>
      </c>
      <c r="D111" s="131">
        <f>F109/E109</f>
        <v>399.0213675213675</v>
      </c>
      <c r="E111" s="81"/>
      <c r="F111" s="129"/>
    </row>
    <row r="112" spans="1:8" ht="12">
      <c r="A112" s="100"/>
      <c r="B112" s="81"/>
      <c r="F112" s="81"/>
      <c r="G112" s="103"/>
      <c r="H112" s="100"/>
    </row>
    <row r="113" spans="1:8" ht="12">
      <c r="A113" s="196" t="s">
        <v>14</v>
      </c>
      <c r="B113" s="197"/>
      <c r="C113" s="198"/>
      <c r="D113" s="199"/>
      <c r="E113" s="81"/>
      <c r="F113" s="81"/>
      <c r="G113" s="103"/>
      <c r="H113" s="100"/>
    </row>
    <row r="114" spans="1:8" ht="12">
      <c r="A114" s="166"/>
      <c r="B114" s="87" t="s">
        <v>72</v>
      </c>
      <c r="C114" s="100"/>
      <c r="D114" s="200">
        <f>SUMIF($B$48:$B$106,"Week 1",$F$48:$F$106)</f>
        <v>4087</v>
      </c>
      <c r="E114" s="81"/>
      <c r="F114" s="81"/>
      <c r="G114" s="103"/>
      <c r="H114" s="100"/>
    </row>
    <row r="115" spans="1:8" ht="12">
      <c r="A115" s="166"/>
      <c r="B115" s="87" t="s">
        <v>73</v>
      </c>
      <c r="C115" s="100"/>
      <c r="D115" s="200">
        <f>SUMIF($B$48:$B$106,"Week 2",$F$48:$F$106)</f>
        <v>5028</v>
      </c>
      <c r="E115" s="81"/>
      <c r="F115" s="81"/>
      <c r="G115" s="100"/>
      <c r="H115" s="100"/>
    </row>
    <row r="116" spans="1:8" ht="12">
      <c r="A116" s="166"/>
      <c r="B116" s="87" t="s">
        <v>74</v>
      </c>
      <c r="C116" s="100"/>
      <c r="D116" s="200">
        <f>SUMIF($B$48:$B$106,"Week 3",$F$48:$F$106)</f>
        <v>6750.75</v>
      </c>
      <c r="E116" s="81"/>
      <c r="F116" s="81"/>
      <c r="G116" s="100"/>
      <c r="H116" s="100"/>
    </row>
    <row r="117" spans="1:8" ht="12">
      <c r="A117" s="166"/>
      <c r="B117" s="87" t="s">
        <v>213</v>
      </c>
      <c r="C117" s="100"/>
      <c r="D117" s="200">
        <f>SUMIF($B$48:$B$106,"Week 4",$F$48:$F$106)</f>
        <v>8358</v>
      </c>
      <c r="E117" s="81"/>
      <c r="F117" s="81"/>
      <c r="G117" s="100"/>
      <c r="H117" s="100"/>
    </row>
    <row r="118" spans="1:8" ht="12">
      <c r="A118" s="166"/>
      <c r="B118" s="87" t="s">
        <v>216</v>
      </c>
      <c r="C118" s="100"/>
      <c r="D118" s="200">
        <f>SUMIF($B$48:$B$106,"Week 5",$F$48:$F$106)</f>
        <v>9795</v>
      </c>
      <c r="E118" s="103"/>
      <c r="F118" s="81"/>
      <c r="G118" s="100"/>
      <c r="H118" s="100"/>
    </row>
    <row r="119" spans="1:8" ht="12">
      <c r="A119" s="166"/>
      <c r="B119" s="87" t="s">
        <v>217</v>
      </c>
      <c r="C119" s="100"/>
      <c r="D119" s="200">
        <f>SUMIF($B$48:$B$106,"Week 6",$F$48:$F$106)</f>
        <v>5616.25</v>
      </c>
      <c r="E119" s="103"/>
      <c r="F119" s="81"/>
      <c r="G119" s="100"/>
      <c r="H119" s="100"/>
    </row>
    <row r="120" spans="1:8" ht="12">
      <c r="A120" s="201"/>
      <c r="B120" s="87" t="s">
        <v>218</v>
      </c>
      <c r="C120" s="100"/>
      <c r="D120" s="200">
        <f>SUMIF($B$48:$B$106,"Week 7",$F$48:$F$106)</f>
        <v>5362.5</v>
      </c>
      <c r="E120" s="98"/>
      <c r="F120" s="98"/>
      <c r="G120" s="98"/>
      <c r="H120" s="100"/>
    </row>
    <row r="121" spans="1:8" ht="12">
      <c r="A121" s="166"/>
      <c r="B121" s="87" t="s">
        <v>219</v>
      </c>
      <c r="C121" s="100"/>
      <c r="D121" s="200">
        <f>SUMIF($B$48:$B$106,"Week 8",$F$48:$F$106)</f>
        <v>1688</v>
      </c>
      <c r="E121" s="81"/>
      <c r="F121" s="81"/>
      <c r="G121" s="103"/>
      <c r="H121" s="100"/>
    </row>
    <row r="122" spans="1:8" ht="12">
      <c r="A122" s="178"/>
      <c r="B122" s="202" t="s">
        <v>270</v>
      </c>
      <c r="C122" s="203"/>
      <c r="D122" s="204">
        <f>SUM(D114:D121)</f>
        <v>46685.5</v>
      </c>
      <c r="E122" s="81"/>
      <c r="F122" s="81"/>
      <c r="G122" s="103"/>
      <c r="H122" s="100"/>
    </row>
    <row r="123" spans="1:8" ht="12">
      <c r="A123" s="100"/>
      <c r="B123" s="81"/>
      <c r="C123" s="103"/>
      <c r="D123" s="81"/>
      <c r="E123" s="81"/>
      <c r="F123" s="81"/>
      <c r="G123" s="103"/>
      <c r="H123" s="100"/>
    </row>
    <row r="124" spans="1:8" ht="12">
      <c r="A124" s="100"/>
      <c r="B124" s="81"/>
      <c r="C124" s="103"/>
      <c r="D124" s="81"/>
      <c r="E124" s="81"/>
      <c r="F124" s="81"/>
      <c r="G124" s="103"/>
      <c r="H124" s="100"/>
    </row>
    <row r="125" spans="1:8" ht="12">
      <c r="A125" s="100"/>
      <c r="B125" s="81"/>
      <c r="C125" s="107"/>
      <c r="D125" s="81"/>
      <c r="E125" s="81"/>
      <c r="F125" s="81"/>
      <c r="G125" s="81"/>
      <c r="H125" s="100"/>
    </row>
    <row r="126" spans="1:8" ht="12">
      <c r="A126" s="100"/>
      <c r="B126" s="81"/>
      <c r="C126" s="103"/>
      <c r="D126" s="81"/>
      <c r="E126" s="81"/>
      <c r="F126" s="81"/>
      <c r="G126" s="81"/>
      <c r="H126" s="100"/>
    </row>
    <row r="127" spans="1:8" ht="12">
      <c r="A127" s="100"/>
      <c r="B127" s="81"/>
      <c r="C127" s="103"/>
      <c r="D127" s="81"/>
      <c r="E127" s="81"/>
      <c r="F127" s="81"/>
      <c r="G127" s="81"/>
      <c r="H127" s="100"/>
    </row>
    <row r="128" spans="1:8" ht="12">
      <c r="A128" s="100"/>
      <c r="B128" s="81"/>
      <c r="C128" s="103"/>
      <c r="D128" s="81"/>
      <c r="E128" s="81"/>
      <c r="F128" s="81"/>
      <c r="G128" s="81"/>
      <c r="H128" s="100"/>
    </row>
    <row r="129" spans="1:8" ht="12">
      <c r="A129" s="100"/>
      <c r="B129" s="81"/>
      <c r="C129" s="103"/>
      <c r="D129" s="81"/>
      <c r="E129" s="81"/>
      <c r="F129" s="81"/>
      <c r="G129" s="81"/>
      <c r="H129" s="100"/>
    </row>
    <row r="130" spans="1:8" ht="12">
      <c r="A130" s="100"/>
      <c r="B130" s="81"/>
      <c r="C130" s="103"/>
      <c r="D130" s="81"/>
      <c r="E130" s="81"/>
      <c r="F130" s="81"/>
      <c r="G130" s="81"/>
      <c r="H130" s="100"/>
    </row>
    <row r="131" spans="1:8" ht="12">
      <c r="A131" s="100"/>
      <c r="B131" s="81"/>
      <c r="C131" s="103"/>
      <c r="D131" s="81"/>
      <c r="E131" s="81"/>
      <c r="F131" s="81"/>
      <c r="G131" s="81"/>
      <c r="H131" s="100"/>
    </row>
    <row r="132" spans="1:8" ht="12">
      <c r="A132" s="100"/>
      <c r="B132" s="81"/>
      <c r="C132" s="103"/>
      <c r="D132" s="81"/>
      <c r="E132" s="81"/>
      <c r="F132" s="81"/>
      <c r="G132" s="81"/>
      <c r="H132" s="100"/>
    </row>
    <row r="133" spans="1:8" ht="12">
      <c r="A133" s="100"/>
      <c r="B133" s="81"/>
      <c r="C133" s="103"/>
      <c r="D133" s="81"/>
      <c r="E133" s="81"/>
      <c r="F133" s="81"/>
      <c r="G133" s="81"/>
      <c r="H133" s="100"/>
    </row>
    <row r="134" spans="1:8" ht="12">
      <c r="A134" s="100"/>
      <c r="B134" s="81"/>
      <c r="C134" s="107"/>
      <c r="D134" s="81"/>
      <c r="E134" s="81"/>
      <c r="F134" s="81"/>
      <c r="G134" s="103"/>
      <c r="H134" s="100"/>
    </row>
    <row r="135" spans="1:8" ht="12">
      <c r="A135" s="100"/>
      <c r="B135" s="81"/>
      <c r="C135" s="107"/>
      <c r="D135" s="81"/>
      <c r="E135" s="81"/>
      <c r="F135" s="81"/>
      <c r="G135" s="103"/>
      <c r="H135" s="100"/>
    </row>
    <row r="136" spans="1:8" ht="12">
      <c r="A136" s="104"/>
      <c r="B136" s="106"/>
      <c r="C136" s="106"/>
      <c r="D136" s="106"/>
      <c r="E136" s="106"/>
      <c r="F136" s="106"/>
      <c r="G136" s="103"/>
      <c r="H136" s="100"/>
    </row>
    <row r="137" spans="1:8" ht="12">
      <c r="A137" s="98"/>
      <c r="B137" s="98"/>
      <c r="C137" s="98"/>
      <c r="D137" s="98"/>
      <c r="E137" s="98"/>
      <c r="F137" s="98"/>
      <c r="G137" s="98"/>
      <c r="H137" s="100"/>
    </row>
    <row r="138" spans="1:8" ht="12">
      <c r="A138" s="100"/>
      <c r="B138" s="81"/>
      <c r="C138" s="107"/>
      <c r="D138" s="81"/>
      <c r="E138" s="81"/>
      <c r="F138" s="81"/>
      <c r="G138" s="103"/>
      <c r="H138" s="100"/>
    </row>
    <row r="139" spans="1:8" ht="12">
      <c r="A139" s="100"/>
      <c r="B139" s="81"/>
      <c r="C139" s="103"/>
      <c r="D139" s="81"/>
      <c r="E139" s="81"/>
      <c r="F139" s="81"/>
      <c r="G139" s="103"/>
      <c r="H139" s="100"/>
    </row>
    <row r="140" spans="1:8" ht="12">
      <c r="A140" s="100"/>
      <c r="B140" s="81"/>
      <c r="C140" s="103"/>
      <c r="D140" s="81"/>
      <c r="E140" s="81"/>
      <c r="F140" s="81"/>
      <c r="G140" s="103"/>
      <c r="H140" s="100"/>
    </row>
    <row r="141" spans="1:8" ht="12">
      <c r="A141" s="100"/>
      <c r="B141" s="81"/>
      <c r="C141" s="103"/>
      <c r="D141" s="81"/>
      <c r="E141" s="81"/>
      <c r="F141" s="81"/>
      <c r="G141" s="103"/>
      <c r="H141" s="100"/>
    </row>
    <row r="142" spans="1:8" ht="12">
      <c r="A142" s="100"/>
      <c r="B142" s="81"/>
      <c r="C142" s="103"/>
      <c r="D142" s="81"/>
      <c r="E142" s="81"/>
      <c r="F142" s="81"/>
      <c r="G142" s="103"/>
      <c r="H142" s="100"/>
    </row>
    <row r="143" spans="1:8" ht="12">
      <c r="A143" s="100"/>
      <c r="B143" s="81"/>
      <c r="C143" s="107"/>
      <c r="D143" s="81"/>
      <c r="E143" s="81"/>
      <c r="F143" s="81"/>
      <c r="G143" s="103"/>
      <c r="H143" s="100"/>
    </row>
    <row r="144" spans="1:8" ht="12">
      <c r="A144" s="100"/>
      <c r="B144" s="81"/>
      <c r="C144" s="103"/>
      <c r="D144" s="81"/>
      <c r="E144" s="81"/>
      <c r="F144" s="81"/>
      <c r="G144" s="103"/>
      <c r="H144" s="100"/>
    </row>
    <row r="145" spans="1:8" ht="12">
      <c r="A145" s="100"/>
      <c r="B145" s="81"/>
      <c r="C145" s="103"/>
      <c r="D145" s="81"/>
      <c r="E145" s="81"/>
      <c r="F145" s="81"/>
      <c r="G145" s="103"/>
      <c r="H145" s="100"/>
    </row>
    <row r="146" spans="1:8" ht="12">
      <c r="A146" s="100"/>
      <c r="B146" s="81"/>
      <c r="C146" s="103"/>
      <c r="D146" s="81"/>
      <c r="E146" s="81"/>
      <c r="F146" s="81"/>
      <c r="G146" s="103"/>
      <c r="H146" s="100"/>
    </row>
    <row r="147" spans="1:8" ht="12">
      <c r="A147" s="100"/>
      <c r="B147" s="81"/>
      <c r="C147" s="103"/>
      <c r="D147" s="81"/>
      <c r="E147" s="81"/>
      <c r="F147" s="81"/>
      <c r="G147" s="103"/>
      <c r="H147" s="100"/>
    </row>
    <row r="148" spans="1:8" ht="12">
      <c r="A148" s="100"/>
      <c r="B148" s="81"/>
      <c r="C148" s="103"/>
      <c r="D148" s="81"/>
      <c r="E148" s="81"/>
      <c r="F148" s="81"/>
      <c r="G148" s="103"/>
      <c r="H148" s="100"/>
    </row>
    <row r="149" spans="1:8" ht="12">
      <c r="A149" s="100"/>
      <c r="B149" s="81"/>
      <c r="C149" s="107"/>
      <c r="D149" s="81"/>
      <c r="E149" s="81"/>
      <c r="F149" s="81"/>
      <c r="G149" s="103"/>
      <c r="H149" s="100"/>
    </row>
    <row r="150" spans="1:8" ht="12">
      <c r="A150" s="100"/>
      <c r="B150" s="81"/>
      <c r="C150" s="103"/>
      <c r="D150" s="81"/>
      <c r="E150" s="81"/>
      <c r="F150" s="81"/>
      <c r="G150" s="103"/>
      <c r="H150" s="100"/>
    </row>
    <row r="151" spans="1:8" ht="12">
      <c r="A151" s="100"/>
      <c r="B151" s="81"/>
      <c r="C151" s="103"/>
      <c r="D151" s="81"/>
      <c r="E151" s="81"/>
      <c r="F151" s="81"/>
      <c r="G151" s="103"/>
      <c r="H151" s="100"/>
    </row>
    <row r="152" spans="1:8" ht="12">
      <c r="A152" s="100"/>
      <c r="B152" s="81"/>
      <c r="C152" s="103"/>
      <c r="D152" s="81"/>
      <c r="E152" s="81"/>
      <c r="F152" s="81"/>
      <c r="G152" s="103"/>
      <c r="H152" s="100"/>
    </row>
    <row r="153" spans="1:8" ht="12">
      <c r="A153" s="100"/>
      <c r="B153" s="81"/>
      <c r="C153" s="107"/>
      <c r="D153" s="81"/>
      <c r="E153" s="81"/>
      <c r="F153" s="81"/>
      <c r="G153" s="103"/>
      <c r="H153" s="100"/>
    </row>
    <row r="154" spans="1:8" ht="12">
      <c r="A154" s="100"/>
      <c r="B154" s="81"/>
      <c r="C154" s="103"/>
      <c r="D154" s="81"/>
      <c r="E154" s="81"/>
      <c r="F154" s="81"/>
      <c r="G154" s="103"/>
      <c r="H154" s="100"/>
    </row>
    <row r="155" spans="1:8" ht="12">
      <c r="A155" s="100"/>
      <c r="B155" s="81"/>
      <c r="C155" s="103"/>
      <c r="D155" s="81"/>
      <c r="E155" s="81"/>
      <c r="F155" s="81"/>
      <c r="G155" s="103"/>
      <c r="H155" s="100"/>
    </row>
    <row r="156" spans="1:8" ht="12">
      <c r="A156" s="100"/>
      <c r="B156" s="81"/>
      <c r="C156" s="103"/>
      <c r="D156" s="81"/>
      <c r="E156" s="81"/>
      <c r="F156" s="81"/>
      <c r="G156" s="103"/>
      <c r="H156" s="100"/>
    </row>
    <row r="157" spans="1:8" ht="12">
      <c r="A157" s="100"/>
      <c r="B157" s="81"/>
      <c r="C157" s="103"/>
      <c r="D157" s="81"/>
      <c r="E157" s="81"/>
      <c r="F157" s="81"/>
      <c r="G157" s="103"/>
      <c r="H157" s="100"/>
    </row>
    <row r="158" spans="1:8" ht="15" customHeight="1">
      <c r="A158" s="100"/>
      <c r="B158" s="81"/>
      <c r="C158" s="107"/>
      <c r="D158" s="81"/>
      <c r="E158" s="81"/>
      <c r="F158" s="81"/>
      <c r="G158" s="103"/>
      <c r="H158" s="100"/>
    </row>
    <row r="159" spans="1:8" ht="12">
      <c r="A159" s="100"/>
      <c r="B159" s="81"/>
      <c r="C159" s="103"/>
      <c r="D159" s="81"/>
      <c r="E159" s="81"/>
      <c r="F159" s="81"/>
      <c r="G159" s="103"/>
      <c r="H159" s="100"/>
    </row>
    <row r="160" spans="1:8" ht="12">
      <c r="A160" s="100"/>
      <c r="B160" s="81"/>
      <c r="C160" s="103"/>
      <c r="D160" s="81"/>
      <c r="E160" s="81"/>
      <c r="F160" s="81"/>
      <c r="G160" s="103"/>
      <c r="H160" s="100"/>
    </row>
    <row r="161" spans="1:8" ht="12">
      <c r="A161" s="100"/>
      <c r="B161" s="81"/>
      <c r="C161" s="103"/>
      <c r="D161" s="81"/>
      <c r="E161" s="81"/>
      <c r="F161" s="81"/>
      <c r="G161" s="103"/>
      <c r="H161" s="100"/>
    </row>
    <row r="162" spans="1:8" ht="12">
      <c r="A162" s="100"/>
      <c r="B162" s="81"/>
      <c r="C162" s="103"/>
      <c r="D162" s="81"/>
      <c r="E162" s="81"/>
      <c r="F162" s="81"/>
      <c r="G162" s="103"/>
      <c r="H162" s="100"/>
    </row>
    <row r="163" spans="1:8" ht="12">
      <c r="A163" s="100"/>
      <c r="B163" s="81"/>
      <c r="C163" s="103"/>
      <c r="D163" s="81"/>
      <c r="E163" s="81"/>
      <c r="F163" s="81"/>
      <c r="G163" s="103"/>
      <c r="H163" s="100"/>
    </row>
    <row r="164" spans="1:8" ht="12">
      <c r="A164" s="100"/>
      <c r="B164" s="81"/>
      <c r="C164" s="108"/>
      <c r="D164" s="81"/>
      <c r="E164" s="81"/>
      <c r="F164" s="81"/>
      <c r="G164" s="103"/>
      <c r="H164" s="100"/>
    </row>
    <row r="165" spans="1:8" ht="12">
      <c r="A165" s="100"/>
      <c r="B165" s="81"/>
      <c r="C165" s="108"/>
      <c r="D165" s="81"/>
      <c r="E165" s="81"/>
      <c r="F165" s="81"/>
      <c r="G165" s="103"/>
      <c r="H165" s="100"/>
    </row>
    <row r="166" spans="1:8" ht="12">
      <c r="A166" s="100"/>
      <c r="B166" s="81"/>
      <c r="C166" s="109"/>
      <c r="D166" s="81"/>
      <c r="E166" s="81"/>
      <c r="F166" s="81"/>
      <c r="G166" s="103"/>
      <c r="H166" s="100"/>
    </row>
    <row r="167" spans="1:8" ht="12">
      <c r="A167" s="100"/>
      <c r="B167" s="81"/>
      <c r="C167" s="109"/>
      <c r="D167" s="81"/>
      <c r="E167" s="81"/>
      <c r="F167" s="81"/>
      <c r="G167" s="103"/>
      <c r="H167" s="100"/>
    </row>
    <row r="168" spans="1:8" ht="12">
      <c r="A168" s="104"/>
      <c r="B168" s="106"/>
      <c r="C168" s="106"/>
      <c r="D168" s="106"/>
      <c r="E168" s="106"/>
      <c r="F168" s="106"/>
      <c r="G168" s="103"/>
      <c r="H168" s="100"/>
    </row>
    <row r="169" spans="1:8" ht="12">
      <c r="A169" s="98"/>
      <c r="B169" s="98"/>
      <c r="C169" s="98"/>
      <c r="D169" s="98"/>
      <c r="E169" s="98"/>
      <c r="F169" s="98"/>
      <c r="G169" s="98"/>
      <c r="H169" s="100"/>
    </row>
    <row r="170" spans="1:8" ht="12">
      <c r="A170" s="100"/>
      <c r="B170" s="81"/>
      <c r="C170" s="107"/>
      <c r="D170" s="81"/>
      <c r="E170" s="81"/>
      <c r="F170" s="81"/>
      <c r="G170" s="100"/>
      <c r="H170" s="100"/>
    </row>
    <row r="171" spans="1:8" ht="12">
      <c r="A171" s="100"/>
      <c r="B171" s="81"/>
      <c r="C171" s="103"/>
      <c r="D171" s="81"/>
      <c r="E171" s="81"/>
      <c r="F171" s="81"/>
      <c r="G171" s="100"/>
      <c r="H171" s="100"/>
    </row>
    <row r="172" spans="1:8" ht="12">
      <c r="A172" s="100"/>
      <c r="B172" s="81"/>
      <c r="C172" s="103"/>
      <c r="D172" s="81"/>
      <c r="E172" s="81"/>
      <c r="F172" s="81"/>
      <c r="G172" s="100"/>
      <c r="H172" s="100"/>
    </row>
    <row r="173" spans="1:8" ht="12">
      <c r="A173" s="100"/>
      <c r="B173" s="81"/>
      <c r="C173" s="103"/>
      <c r="D173" s="81"/>
      <c r="E173" s="81"/>
      <c r="F173" s="81"/>
      <c r="G173" s="100"/>
      <c r="H173" s="100"/>
    </row>
    <row r="174" spans="1:8" ht="12">
      <c r="A174" s="100"/>
      <c r="B174" s="81"/>
      <c r="C174" s="107"/>
      <c r="D174" s="81"/>
      <c r="E174" s="81"/>
      <c r="F174" s="81"/>
      <c r="G174" s="103"/>
      <c r="H174" s="100"/>
    </row>
    <row r="175" spans="1:8" ht="12">
      <c r="A175" s="100"/>
      <c r="B175" s="81"/>
      <c r="C175" s="103"/>
      <c r="D175" s="81"/>
      <c r="E175" s="81"/>
      <c r="F175" s="81"/>
      <c r="G175" s="103"/>
      <c r="H175" s="100"/>
    </row>
    <row r="176" spans="1:8" ht="12">
      <c r="A176" s="100"/>
      <c r="B176" s="81"/>
      <c r="C176" s="103"/>
      <c r="D176" s="81"/>
      <c r="E176" s="81"/>
      <c r="F176" s="81"/>
      <c r="G176" s="103"/>
      <c r="H176" s="100"/>
    </row>
    <row r="177" spans="1:8" ht="12">
      <c r="A177" s="100"/>
      <c r="B177" s="81"/>
      <c r="C177" s="103"/>
      <c r="D177" s="81"/>
      <c r="E177" s="81"/>
      <c r="F177" s="81"/>
      <c r="G177" s="103"/>
      <c r="H177" s="100"/>
    </row>
    <row r="178" spans="1:8" ht="12">
      <c r="A178" s="100"/>
      <c r="B178" s="81"/>
      <c r="C178" s="103"/>
      <c r="D178" s="81"/>
      <c r="E178" s="81"/>
      <c r="F178" s="81"/>
      <c r="G178" s="103"/>
      <c r="H178" s="100"/>
    </row>
    <row r="179" spans="1:8" ht="12">
      <c r="A179" s="98"/>
      <c r="B179" s="98"/>
      <c r="C179" s="98"/>
      <c r="D179" s="98"/>
      <c r="E179" s="98"/>
      <c r="F179" s="98"/>
      <c r="G179" s="98"/>
      <c r="H179" s="100"/>
    </row>
    <row r="180" spans="1:8" ht="12">
      <c r="A180" s="110"/>
      <c r="B180" s="110"/>
      <c r="C180" s="111"/>
      <c r="D180" s="110"/>
      <c r="E180" s="110"/>
      <c r="F180" s="81"/>
      <c r="G180" s="98"/>
      <c r="H180" s="100"/>
    </row>
    <row r="181" spans="1:8" ht="12">
      <c r="A181" s="110"/>
      <c r="B181" s="110"/>
      <c r="C181" s="112"/>
      <c r="D181" s="112"/>
      <c r="E181" s="110"/>
      <c r="F181" s="81"/>
      <c r="G181" s="98"/>
      <c r="H181" s="100"/>
    </row>
    <row r="182" spans="1:8" ht="12">
      <c r="A182" s="110"/>
      <c r="B182" s="110"/>
      <c r="C182" s="112"/>
      <c r="D182" s="103"/>
      <c r="E182" s="110"/>
      <c r="F182" s="81"/>
      <c r="G182" s="98"/>
      <c r="H182" s="100"/>
    </row>
    <row r="183" spans="1:8" ht="12">
      <c r="A183" s="100"/>
      <c r="B183" s="81"/>
      <c r="C183" s="107"/>
      <c r="D183" s="81"/>
      <c r="E183" s="81"/>
      <c r="F183" s="81"/>
      <c r="G183" s="103"/>
      <c r="H183" s="100"/>
    </row>
    <row r="184" spans="1:8" ht="12">
      <c r="A184" s="113"/>
      <c r="B184" s="113"/>
      <c r="C184" s="113"/>
      <c r="D184" s="113"/>
      <c r="E184" s="113"/>
      <c r="F184" s="81"/>
      <c r="G184" s="113"/>
      <c r="H184" s="100"/>
    </row>
    <row r="185" spans="1:8" ht="12">
      <c r="A185" s="113"/>
      <c r="B185" s="113"/>
      <c r="C185" s="113"/>
      <c r="D185" s="113"/>
      <c r="E185" s="113"/>
      <c r="F185" s="81"/>
      <c r="G185" s="113"/>
      <c r="H185" s="100"/>
    </row>
    <row r="186" spans="1:8" ht="12">
      <c r="A186" s="113"/>
      <c r="B186" s="113"/>
      <c r="C186" s="113"/>
      <c r="D186" s="113"/>
      <c r="E186" s="113"/>
      <c r="F186" s="81"/>
      <c r="G186" s="113"/>
      <c r="H186" s="100"/>
    </row>
    <row r="187" spans="1:8" ht="12">
      <c r="A187" s="113"/>
      <c r="B187" s="113"/>
      <c r="C187" s="81"/>
      <c r="D187" s="113"/>
      <c r="E187" s="113"/>
      <c r="F187" s="81"/>
      <c r="G187" s="113"/>
      <c r="H187" s="100"/>
    </row>
    <row r="188" spans="1:8" ht="12">
      <c r="A188" s="113"/>
      <c r="B188" s="113"/>
      <c r="C188" s="113"/>
      <c r="D188" s="113"/>
      <c r="E188" s="113"/>
      <c r="F188" s="81"/>
      <c r="G188" s="113"/>
      <c r="H188" s="100"/>
    </row>
    <row r="189" spans="1:8" ht="12">
      <c r="A189" s="113"/>
      <c r="B189" s="113"/>
      <c r="C189" s="113"/>
      <c r="D189" s="113"/>
      <c r="E189" s="113"/>
      <c r="F189" s="113"/>
      <c r="G189" s="113"/>
      <c r="H189" s="100"/>
    </row>
    <row r="190" spans="1:8" ht="12">
      <c r="A190" s="113"/>
      <c r="B190" s="113"/>
      <c r="C190" s="113"/>
      <c r="D190" s="113"/>
      <c r="E190" s="113"/>
      <c r="F190" s="113"/>
      <c r="G190" s="113"/>
      <c r="H190" s="100"/>
    </row>
    <row r="191" spans="1:8" ht="12">
      <c r="A191" s="100"/>
      <c r="B191" s="81"/>
      <c r="C191" s="103"/>
      <c r="D191" s="81"/>
      <c r="E191" s="81"/>
      <c r="F191" s="81"/>
      <c r="G191" s="103"/>
      <c r="H191" s="100"/>
    </row>
    <row r="192" spans="1:8" ht="12">
      <c r="A192" s="100"/>
      <c r="B192" s="81"/>
      <c r="C192" s="100"/>
      <c r="D192" s="81"/>
      <c r="E192" s="81"/>
      <c r="F192" s="81"/>
      <c r="G192" s="100"/>
      <c r="H192" s="100"/>
    </row>
    <row r="193" spans="1:8" ht="12">
      <c r="A193" s="100"/>
      <c r="B193" s="81"/>
      <c r="C193" s="100"/>
      <c r="D193" s="81"/>
      <c r="E193" s="81"/>
      <c r="F193" s="81"/>
      <c r="G193" s="100"/>
      <c r="H193" s="100"/>
    </row>
    <row r="194" spans="1:8" ht="12">
      <c r="A194" s="100"/>
      <c r="B194" s="81"/>
      <c r="C194" s="100"/>
      <c r="D194" s="81"/>
      <c r="E194" s="81"/>
      <c r="F194" s="81"/>
      <c r="G194" s="100"/>
      <c r="H194" s="100"/>
    </row>
    <row r="195" spans="1:8" ht="12">
      <c r="A195" s="100"/>
      <c r="B195" s="81"/>
      <c r="C195" s="100"/>
      <c r="D195" s="81"/>
      <c r="E195" s="81"/>
      <c r="F195" s="81"/>
      <c r="G195" s="100"/>
      <c r="H195" s="100"/>
    </row>
    <row r="198" ht="12">
      <c r="F198" s="73" t="s">
        <v>175</v>
      </c>
    </row>
  </sheetData>
  <sheetProtection/>
  <mergeCells count="4">
    <mergeCell ref="A4:F4"/>
    <mergeCell ref="C42:C43"/>
    <mergeCell ref="A30:B30"/>
    <mergeCell ref="A31:B31"/>
  </mergeCells>
  <printOptions/>
  <pageMargins left="0.75" right="0.75" top="1" bottom="1" header="0.5" footer="0.5"/>
  <pageSetup horizontalDpi="600" verticalDpi="600" orientation="landscape"/>
  <headerFooter alignWithMargins="0">
    <oddFooter>&amp;L&amp;A&amp;C&amp;F&amp;R&amp;P</oddFooter>
  </headerFooter>
  <rowBreaks count="5" manualBreakCount="5">
    <brk id="64" max="16383" man="1"/>
    <brk id="81" max="16383" man="1"/>
    <brk id="111" max="16383" man="1"/>
    <brk id="135" max="16383" man="1"/>
    <brk id="167" max="16383" man="1"/>
  </rowBreaks>
  <ignoredErrors>
    <ignoredError sqref="F107 D114 D115:D122" emptyCellReference="1"/>
  </ignoredErrors>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2011-01-21T16:49:25Z</cp:lastPrinted>
  <dcterms:created xsi:type="dcterms:W3CDTF">2010-06-24T21:52:49Z</dcterms:created>
  <dcterms:modified xsi:type="dcterms:W3CDTF">2011-01-21T16:51:44Z</dcterms:modified>
  <cp:category/>
  <cp:version/>
  <cp:contentType/>
  <cp:contentStatus/>
</cp:coreProperties>
</file>